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lara\Dose Advocate Meeting Information\"/>
    </mc:Choice>
  </mc:AlternateContent>
  <xr:revisionPtr revIDLastSave="0" documentId="13_ncr:1_{38B9CA1D-3CD0-43D4-AAFA-FEE41D6BEF8D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Est. vs Act. by Craf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4" l="1"/>
  <c r="E29" i="4" s="1"/>
  <c r="E30" i="4" s="1"/>
  <c r="G24" i="4"/>
  <c r="D18" i="4"/>
  <c r="D19" i="4"/>
  <c r="D17" i="4"/>
  <c r="D16" i="4"/>
  <c r="Q18" i="4"/>
  <c r="R18" i="4" s="1"/>
  <c r="Q19" i="4"/>
  <c r="R19" i="4" s="1"/>
  <c r="Q17" i="4"/>
  <c r="R17" i="4" s="1"/>
  <c r="Q16" i="4"/>
  <c r="R16" i="4" s="1"/>
  <c r="Q14" i="4"/>
  <c r="R14" i="4" s="1"/>
  <c r="Q13" i="4"/>
  <c r="R13" i="4" s="1"/>
  <c r="Q12" i="4"/>
  <c r="R12" i="4" s="1"/>
  <c r="D13" i="4"/>
  <c r="D14" i="4"/>
  <c r="S17" i="4" l="1"/>
  <c r="S18" i="4"/>
  <c r="S19" i="4"/>
  <c r="S16" i="4"/>
  <c r="E24" i="4"/>
  <c r="F24" i="4"/>
  <c r="H24" i="4"/>
  <c r="I24" i="4"/>
  <c r="J24" i="4"/>
  <c r="K24" i="4"/>
  <c r="L24" i="4"/>
  <c r="M24" i="4"/>
  <c r="N24" i="4"/>
  <c r="O24" i="4"/>
  <c r="P24" i="4"/>
  <c r="C24" i="4"/>
  <c r="D12" i="4"/>
  <c r="Q4" i="4"/>
  <c r="R4" i="4" s="1"/>
  <c r="Q5" i="4"/>
  <c r="R5" i="4" s="1"/>
  <c r="Q6" i="4"/>
  <c r="R6" i="4" s="1"/>
  <c r="Q7" i="4"/>
  <c r="R7" i="4" s="1"/>
  <c r="Q8" i="4"/>
  <c r="R8" i="4" s="1"/>
  <c r="Q9" i="4"/>
  <c r="R9" i="4" s="1"/>
  <c r="Q10" i="4"/>
  <c r="R10" i="4" s="1"/>
  <c r="Q11" i="4"/>
  <c r="R11" i="4" s="1"/>
  <c r="Q15" i="4"/>
  <c r="R15" i="4" s="1"/>
  <c r="Q20" i="4"/>
  <c r="R20" i="4" s="1"/>
  <c r="Q21" i="4"/>
  <c r="R21" i="4" s="1"/>
  <c r="Q22" i="4"/>
  <c r="R22" i="4" s="1"/>
  <c r="Q23" i="4"/>
  <c r="R23" i="4" s="1"/>
  <c r="Q3" i="4"/>
  <c r="R3" i="4" s="1"/>
  <c r="D4" i="4"/>
  <c r="D5" i="4"/>
  <c r="D6" i="4"/>
  <c r="D7" i="4"/>
  <c r="D8" i="4"/>
  <c r="D9" i="4"/>
  <c r="D10" i="4"/>
  <c r="D11" i="4"/>
  <c r="D15" i="4"/>
  <c r="D20" i="4"/>
  <c r="D21" i="4"/>
  <c r="D22" i="4"/>
  <c r="D23" i="4"/>
  <c r="D3" i="4"/>
  <c r="C231" i="4"/>
  <c r="C232" i="4" s="1"/>
  <c r="C233" i="4" s="1"/>
  <c r="C216" i="4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00" i="4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184" i="4"/>
  <c r="C185" i="4" s="1"/>
  <c r="C186" i="4" s="1"/>
  <c r="C187" i="4" s="1"/>
  <c r="C188" i="4" s="1"/>
  <c r="C189" i="4" s="1"/>
  <c r="C190" i="4" s="1"/>
  <c r="C191" i="4" s="1"/>
  <c r="C192" i="4" s="1"/>
  <c r="C193" i="4" s="1"/>
  <c r="C168" i="4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53" i="4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38" i="4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23" i="4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08" i="4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92" i="4"/>
  <c r="C93" i="4" s="1"/>
  <c r="C94" i="4" s="1"/>
  <c r="C95" i="4" s="1"/>
  <c r="C96" i="4" s="1"/>
  <c r="C97" i="4" s="1"/>
  <c r="C234" i="4" l="1"/>
  <c r="C235" i="4" s="1"/>
  <c r="C236" i="4" s="1"/>
  <c r="C237" i="4" s="1"/>
  <c r="C238" i="4" s="1"/>
  <c r="C239" i="4" s="1"/>
  <c r="C240" i="4" s="1"/>
  <c r="C241" i="4" s="1"/>
  <c r="D24" i="4"/>
  <c r="R24" i="4"/>
  <c r="Q24" i="4"/>
  <c r="C194" i="4"/>
  <c r="C98" i="4"/>
  <c r="C99" i="4" s="1"/>
  <c r="C100" i="4" s="1"/>
  <c r="C101" i="4" s="1"/>
  <c r="C102" i="4" s="1"/>
  <c r="C76" i="4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60" i="4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45" i="4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29" i="4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D242" i="4" l="1"/>
  <c r="E230" i="4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C227" i="4"/>
  <c r="D227" i="4"/>
  <c r="E215" i="4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S23" i="4" s="1"/>
  <c r="C211" i="4"/>
  <c r="D211" i="4"/>
  <c r="E199" i="4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S22" i="4" s="1"/>
  <c r="C195" i="4"/>
  <c r="D195" i="4"/>
  <c r="E183" i="4"/>
  <c r="E184" i="4" s="1"/>
  <c r="E185" i="4" s="1"/>
  <c r="E186" i="4" s="1"/>
  <c r="E187" i="4" s="1"/>
  <c r="E188" i="4" s="1"/>
  <c r="E189" i="4" s="1"/>
  <c r="E190" i="4" s="1"/>
  <c r="E191" i="4" s="1"/>
  <c r="E192" i="4" s="1"/>
  <c r="E193" i="4" s="1"/>
  <c r="E194" i="4" s="1"/>
  <c r="E195" i="4" s="1"/>
  <c r="S21" i="4" s="1"/>
  <c r="C179" i="4"/>
  <c r="D179" i="4"/>
  <c r="E167" i="4"/>
  <c r="E168" i="4" s="1"/>
  <c r="E169" i="4" s="1"/>
  <c r="E170" i="4" s="1"/>
  <c r="E171" i="4" s="1"/>
  <c r="E172" i="4" s="1"/>
  <c r="E173" i="4" s="1"/>
  <c r="E174" i="4" s="1"/>
  <c r="E175" i="4" s="1"/>
  <c r="E176" i="4" s="1"/>
  <c r="E177" i="4" s="1"/>
  <c r="E178" i="4" s="1"/>
  <c r="E179" i="4" s="1"/>
  <c r="S20" i="4" s="1"/>
  <c r="C164" i="4"/>
  <c r="D164" i="4"/>
  <c r="E152" i="4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S15" i="4" s="1"/>
  <c r="C149" i="4"/>
  <c r="D149" i="4"/>
  <c r="E137" i="4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S14" i="4" s="1"/>
  <c r="D134" i="4"/>
  <c r="C134" i="4"/>
  <c r="E122" i="4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S13" i="4" s="1"/>
  <c r="C119" i="4"/>
  <c r="D119" i="4"/>
  <c r="E107" i="4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S12" i="4" s="1"/>
  <c r="D103" i="4"/>
  <c r="E91" i="4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S8" i="4" s="1"/>
  <c r="C87" i="4"/>
  <c r="D87" i="4"/>
  <c r="E75" i="4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S7" i="4" s="1"/>
  <c r="C71" i="4"/>
  <c r="D71" i="4"/>
  <c r="E59" i="4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S6" i="4" s="1"/>
  <c r="C56" i="4"/>
  <c r="D56" i="4"/>
  <c r="E44" i="4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S4" i="4" s="1"/>
  <c r="D40" i="4"/>
  <c r="E31" i="4"/>
  <c r="E32" i="4" s="1"/>
  <c r="E33" i="4" s="1"/>
  <c r="E34" i="4" s="1"/>
  <c r="E35" i="4" s="1"/>
  <c r="E36" i="4" s="1"/>
  <c r="E37" i="4" s="1"/>
  <c r="E38" i="4" s="1"/>
  <c r="E39" i="4" s="1"/>
  <c r="C40" i="4"/>
  <c r="C242" i="4" l="1"/>
  <c r="C103" i="4"/>
  <c r="E40" i="4"/>
  <c r="S3" i="4" s="1"/>
  <c r="S24" i="4" s="1"/>
</calcChain>
</file>

<file path=xl/sharedStrings.xml><?xml version="1.0" encoding="utf-8"?>
<sst xmlns="http://schemas.openxmlformats.org/spreadsheetml/2006/main" count="283" uniqueCount="74">
  <si>
    <t>Craft Code and Description</t>
  </si>
  <si>
    <t>Total</t>
  </si>
  <si>
    <t>Station Support - 101</t>
  </si>
  <si>
    <t>Operations - 102</t>
  </si>
  <si>
    <t>Decon/Utility - 103</t>
  </si>
  <si>
    <t>Inspection Services - 106</t>
  </si>
  <si>
    <t>Engineering - 107</t>
  </si>
  <si>
    <t>Work Control - 116</t>
  </si>
  <si>
    <t>Security - 117</t>
  </si>
  <si>
    <t>Civil - 208</t>
  </si>
  <si>
    <t>Mechanical Maintenance - 209</t>
  </si>
  <si>
    <t>Reactor Services - 211</t>
  </si>
  <si>
    <t>Electrical / I&amp;C - 213</t>
  </si>
  <si>
    <t>Work Execution / FIN - 214</t>
  </si>
  <si>
    <t>Station Support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</si>
  <si>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</si>
  <si>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</si>
  <si>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</si>
  <si>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</si>
  <si>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</si>
  <si>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</si>
  <si>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</si>
  <si>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</si>
  <si>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</si>
  <si>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</si>
  <si>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</si>
  <si>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</si>
  <si>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Operations</t>
  </si>
  <si>
    <t>Inspection Services</t>
  </si>
  <si>
    <t>Engineering</t>
  </si>
  <si>
    <t>Nuclear Projects</t>
  </si>
  <si>
    <t>Radiation Protection</t>
  </si>
  <si>
    <t>Chemistry</t>
  </si>
  <si>
    <t>Civil</t>
  </si>
  <si>
    <t>Mechanical Maintenance</t>
  </si>
  <si>
    <t>Monthly Dose (Rem)</t>
  </si>
  <si>
    <t>Reactor Services</t>
  </si>
  <si>
    <t>Electrical/I&amp;C</t>
  </si>
  <si>
    <t>Work Execution/FIN Team</t>
  </si>
  <si>
    <t>McGuire Nuclear Station</t>
  </si>
  <si>
    <t>Station Sciences - 205</t>
  </si>
  <si>
    <t>Actual 
YTD Dose (Rem)</t>
  </si>
  <si>
    <t>*Original Dose Projection</t>
  </si>
  <si>
    <t>YTD 
Dose Est. (Rem)</t>
  </si>
  <si>
    <t>2023 
Dose Est. (Rem)</t>
  </si>
  <si>
    <t>Nuclear Projects - 115*</t>
  </si>
  <si>
    <t>Totals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</si>
  <si>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</si>
  <si>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</si>
  <si>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</si>
  <si>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</si>
  <si>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</si>
  <si>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</si>
  <si>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</si>
  <si>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</si>
  <si>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</si>
  <si>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</si>
  <si>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Est./month</t>
  </si>
  <si>
    <t>Actual Dose</t>
  </si>
  <si>
    <t>Dose Estimate</t>
  </si>
  <si>
    <t>Remaining</t>
  </si>
  <si>
    <t>Projection</t>
  </si>
  <si>
    <t>RP</t>
  </si>
  <si>
    <t>RMC</t>
  </si>
  <si>
    <t>Jan</t>
  </si>
  <si>
    <t>Insulators</t>
  </si>
  <si>
    <t>Scaffolders</t>
  </si>
  <si>
    <t>Painters</t>
  </si>
  <si>
    <t>Shielders</t>
  </si>
  <si>
    <t>YTD Dose Est. (Rem)</t>
  </si>
  <si>
    <t>*Head Stand Removal, et al</t>
  </si>
  <si>
    <t>June*</t>
  </si>
  <si>
    <t>July*</t>
  </si>
  <si>
    <t>*U-1 Headstand removal (2.700 Rem)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</si>
</sst>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#,##0.000;\-#,##0.000"/>
    <numFmt numFmtId="165" formatCode="0.000"/>
  </numFmts>
  <fonts count="3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8"/>
      <color rgb="FF000000"/>
      <name val="Arial"/>
      <family val="2"/>
    </font>
    <font>
      <b/>
      <sz val="11"/>
      <color rgb="FFFF0000"/>
      <name val="Calibri"/>
      <family val="2"/>
    </font>
    <font>
      <b/>
      <sz val="11"/>
      <color theme="4" tint="0.39997558519241921"/>
      <name val="Calibri"/>
      <family val="2"/>
    </font>
    <font>
      <b/>
      <sz val="11"/>
      <color theme="9" tint="-0.249977111117893"/>
      <name val="Calibri"/>
      <family val="2"/>
    </font>
    <font>
      <b/>
      <sz val="8"/>
      <name val="Arial"/>
      <family val="2"/>
    </font>
    <font>
      <sz val="11"/>
      <name val="Calibri"/>
      <family val="2"/>
    </font>
    <font>
      <sz val="11"/>
      <color theme="3" tint="0.39997558519241921"/>
      <name val="Calibri"/>
      <family val="2"/>
    </font>
    <font>
      <b/>
      <sz val="11"/>
      <color theme="3" tint="0.39997558519241921"/>
      <name val="Calibri"/>
      <family val="2"/>
    </font>
    <font>
      <b/>
      <sz val="10"/>
      <color rgb="FFFFFFFF"/>
      <name val="Arial"/>
      <family val="2"/>
    </font>
    <font>
      <sz val="8"/>
      <color rgb="FF00B0F0"/>
      <name val="Arial"/>
      <family val="2"/>
    </font>
    <font>
      <b/>
      <sz val="8"/>
      <color theme="3" tint="0.3999755851924192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i/>
      <sz val="10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name val="Arial"/>
      <family val="2"/>
    </font>
    <font>
      <b/>
      <i/>
      <sz val="10"/>
      <name val="Arial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i/>
      <sz val="8"/>
      <color rgb="FF00B0F0"/>
      <name val="Arial"/>
      <family val="2"/>
    </font>
    <font>
      <b/>
      <i/>
      <sz val="11"/>
      <color theme="4" tint="0.39997558519241921"/>
      <name val="Calibri"/>
      <family val="2"/>
    </font>
    <font>
      <b/>
      <i/>
      <sz val="11"/>
      <color theme="9" tint="-0.249977111117893"/>
      <name val="Calibri"/>
      <family val="2"/>
    </font>
    <font>
      <b/>
      <i/>
      <sz val="8"/>
      <color rgb="FF000000"/>
      <name val="Arial"/>
      <family val="2"/>
    </font>
    <font>
      <b/>
      <i/>
      <sz val="8"/>
      <name val="Arial"/>
      <family val="2"/>
    </font>
    <font>
      <b/>
      <sz val="14"/>
      <color rgb="FFFF000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80"/>
        <bgColor rgb="FF00808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1" fillId="0" borderId="0" xfId="0" applyFont="1" applyFill="1" applyBorder="1"/>
    <xf numFmtId="0" fontId="5" fillId="0" borderId="0" xfId="0" applyFont="1" applyFill="1" applyBorder="1"/>
    <xf numFmtId="165" fontId="1" fillId="0" borderId="1" xfId="0" applyNumberFormat="1" applyFont="1" applyFill="1" applyBorder="1"/>
    <xf numFmtId="165" fontId="5" fillId="0" borderId="1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11" fillId="0" borderId="0" xfId="0" applyFont="1" applyFill="1" applyBorder="1"/>
    <xf numFmtId="165" fontId="5" fillId="0" borderId="2" xfId="0" applyNumberFormat="1" applyFont="1" applyFill="1" applyBorder="1"/>
    <xf numFmtId="0" fontId="11" fillId="0" borderId="7" xfId="0" applyFont="1" applyFill="1" applyBorder="1"/>
    <xf numFmtId="0" fontId="11" fillId="0" borderId="9" xfId="0" applyFont="1" applyFill="1" applyBorder="1"/>
    <xf numFmtId="165" fontId="5" fillId="0" borderId="10" xfId="0" applyNumberFormat="1" applyFont="1" applyFill="1" applyBorder="1"/>
    <xf numFmtId="0" fontId="11" fillId="0" borderId="12" xfId="0" applyFont="1" applyFill="1" applyBorder="1"/>
    <xf numFmtId="165" fontId="12" fillId="0" borderId="14" xfId="0" applyNumberFormat="1" applyFont="1" applyFill="1" applyBorder="1"/>
    <xf numFmtId="165" fontId="12" fillId="0" borderId="15" xfId="0" applyNumberFormat="1" applyFont="1" applyFill="1" applyBorder="1"/>
    <xf numFmtId="165" fontId="12" fillId="0" borderId="10" xfId="0" applyNumberFormat="1" applyFont="1" applyFill="1" applyBorder="1"/>
    <xf numFmtId="165" fontId="13" fillId="0" borderId="11" xfId="0" applyNumberFormat="1" applyFont="1" applyFill="1" applyBorder="1"/>
    <xf numFmtId="0" fontId="11" fillId="0" borderId="16" xfId="0" applyFont="1" applyFill="1" applyBorder="1"/>
    <xf numFmtId="165" fontId="13" fillId="0" borderId="10" xfId="0" applyNumberFormat="1" applyFont="1" applyFill="1" applyBorder="1"/>
    <xf numFmtId="165" fontId="5" fillId="0" borderId="14" xfId="0" applyNumberFormat="1" applyFont="1" applyFill="1" applyBorder="1"/>
    <xf numFmtId="165" fontId="12" fillId="0" borderId="18" xfId="0" applyNumberFormat="1" applyFont="1" applyFill="1" applyBorder="1"/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9" xfId="0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165" fontId="5" fillId="0" borderId="0" xfId="0" applyNumberFormat="1" applyFont="1" applyFill="1" applyBorder="1"/>
    <xf numFmtId="165" fontId="13" fillId="0" borderId="0" xfId="0" applyNumberFormat="1" applyFont="1" applyFill="1" applyBorder="1"/>
    <xf numFmtId="165" fontId="11" fillId="0" borderId="0" xfId="0" applyNumberFormat="1" applyFont="1" applyFill="1" applyBorder="1"/>
    <xf numFmtId="0" fontId="1" fillId="0" borderId="7" xfId="0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165" fontId="12" fillId="0" borderId="1" xfId="0" applyNumberFormat="1" applyFont="1" applyFill="1" applyBorder="1"/>
    <xf numFmtId="165" fontId="12" fillId="0" borderId="8" xfId="0" applyNumberFormat="1" applyFont="1" applyFill="1" applyBorder="1"/>
    <xf numFmtId="165" fontId="12" fillId="0" borderId="17" xfId="0" applyNumberFormat="1" applyFont="1" applyFill="1" applyBorder="1"/>
    <xf numFmtId="0" fontId="14" fillId="2" borderId="3" xfId="0" applyFont="1" applyFill="1" applyBorder="1" applyAlignment="1">
      <alignment horizontal="center" vertical="center" wrapText="1" readingOrder="1"/>
    </xf>
    <xf numFmtId="165" fontId="14" fillId="2" borderId="20" xfId="0" applyNumberFormat="1" applyFont="1" applyFill="1" applyBorder="1" applyAlignment="1">
      <alignment horizontal="center" vertical="center" wrapText="1" readingOrder="1"/>
    </xf>
    <xf numFmtId="0" fontId="2" fillId="0" borderId="7" xfId="0" applyFont="1" applyBorder="1" applyAlignment="1">
      <alignment vertical="center" wrapText="1" readingOrder="1"/>
    </xf>
    <xf numFmtId="165" fontId="17" fillId="0" borderId="2" xfId="0" applyNumberFormat="1" applyFont="1" applyBorder="1" applyAlignment="1">
      <alignment vertical="center"/>
    </xf>
    <xf numFmtId="0" fontId="10" fillId="0" borderId="0" xfId="0" applyNumberFormat="1" applyFont="1" applyFill="1" applyBorder="1" applyAlignment="1">
      <alignment vertical="top" wrapText="1" readingOrder="1"/>
    </xf>
    <xf numFmtId="164" fontId="6" fillId="0" borderId="0" xfId="0" applyNumberFormat="1" applyFont="1" applyFill="1" applyBorder="1" applyAlignment="1">
      <alignment horizontal="right" vertical="top" wrapText="1" readingOrder="1"/>
    </xf>
    <xf numFmtId="164" fontId="15" fillId="0" borderId="0" xfId="0" applyNumberFormat="1" applyFont="1" applyFill="1" applyBorder="1" applyAlignment="1">
      <alignment horizontal="right" vertical="top" wrapText="1" readingOrder="1"/>
    </xf>
    <xf numFmtId="165" fontId="8" fillId="0" borderId="0" xfId="0" applyNumberFormat="1" applyFont="1" applyFill="1" applyBorder="1"/>
    <xf numFmtId="165" fontId="9" fillId="0" borderId="0" xfId="0" applyNumberFormat="1" applyFont="1" applyFill="1" applyBorder="1"/>
    <xf numFmtId="165" fontId="1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164" fontId="16" fillId="0" borderId="0" xfId="0" applyNumberFormat="1" applyFont="1" applyFill="1" applyBorder="1" applyAlignment="1">
      <alignment horizontal="right" vertical="top" wrapText="1" readingOrder="1"/>
    </xf>
    <xf numFmtId="165" fontId="6" fillId="0" borderId="0" xfId="0" applyNumberFormat="1" applyFont="1" applyFill="1" applyBorder="1" applyAlignment="1">
      <alignment horizontal="right" vertical="top" wrapText="1" readingOrder="1"/>
    </xf>
    <xf numFmtId="165" fontId="7" fillId="0" borderId="0" xfId="0" applyNumberFormat="1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vertical="top" wrapText="1" readingOrder="1"/>
    </xf>
    <xf numFmtId="164" fontId="2" fillId="0" borderId="0" xfId="0" applyNumberFormat="1" applyFont="1" applyFill="1" applyBorder="1" applyAlignment="1">
      <alignment horizontal="right" vertical="top" wrapText="1" readingOrder="1"/>
    </xf>
    <xf numFmtId="0" fontId="2" fillId="0" borderId="9" xfId="0" applyFont="1" applyBorder="1" applyAlignment="1">
      <alignment vertical="center" wrapText="1" readingOrder="1"/>
    </xf>
    <xf numFmtId="165" fontId="2" fillId="0" borderId="21" xfId="0" applyNumberFormat="1" applyFont="1" applyBorder="1" applyAlignment="1">
      <alignment horizontal="right" vertical="center" wrapText="1" readingOrder="1"/>
    </xf>
    <xf numFmtId="0" fontId="2" fillId="0" borderId="12" xfId="0" applyFont="1" applyBorder="1" applyAlignment="1">
      <alignment vertical="center" wrapText="1" readingOrder="1"/>
    </xf>
    <xf numFmtId="165" fontId="17" fillId="0" borderId="13" xfId="0" applyNumberFormat="1" applyFont="1" applyBorder="1" applyAlignment="1">
      <alignment vertical="center"/>
    </xf>
    <xf numFmtId="164" fontId="18" fillId="0" borderId="1" xfId="0" applyNumberFormat="1" applyFont="1" applyFill="1" applyBorder="1" applyAlignment="1">
      <alignment horizontal="right" vertical="top" wrapText="1" readingOrder="1"/>
    </xf>
    <xf numFmtId="165" fontId="18" fillId="0" borderId="1" xfId="0" applyNumberFormat="1" applyFont="1" applyFill="1" applyBorder="1"/>
    <xf numFmtId="165" fontId="19" fillId="0" borderId="17" xfId="0" applyNumberFormat="1" applyFont="1" applyFill="1" applyBorder="1"/>
    <xf numFmtId="164" fontId="18" fillId="0" borderId="14" xfId="0" applyNumberFormat="1" applyFont="1" applyFill="1" applyBorder="1" applyAlignment="1">
      <alignment horizontal="right" vertical="top" wrapText="1" readingOrder="1"/>
    </xf>
    <xf numFmtId="165" fontId="19" fillId="0" borderId="18" xfId="0" applyNumberFormat="1" applyFont="1" applyFill="1" applyBorder="1"/>
    <xf numFmtId="0" fontId="1" fillId="0" borderId="0" xfId="0" applyFont="1" applyFill="1" applyBorder="1" applyAlignment="1">
      <alignment horizontal="center"/>
    </xf>
    <xf numFmtId="165" fontId="14" fillId="2" borderId="4" xfId="0" applyNumberFormat="1" applyFont="1" applyFill="1" applyBorder="1" applyAlignment="1">
      <alignment horizontal="center" vertical="center" wrapText="1" readingOrder="1"/>
    </xf>
    <xf numFmtId="165" fontId="14" fillId="2" borderId="25" xfId="0" applyNumberFormat="1" applyFont="1" applyFill="1" applyBorder="1" applyAlignment="1">
      <alignment horizontal="center" vertical="center" wrapText="1" readingOrder="1"/>
    </xf>
    <xf numFmtId="164" fontId="18" fillId="0" borderId="7" xfId="0" applyNumberFormat="1" applyFont="1" applyFill="1" applyBorder="1" applyAlignment="1">
      <alignment horizontal="right" vertical="top" wrapText="1" readingOrder="1"/>
    </xf>
    <xf numFmtId="164" fontId="18" fillId="0" borderId="12" xfId="0" applyNumberFormat="1" applyFont="1" applyFill="1" applyBorder="1" applyAlignment="1">
      <alignment horizontal="right" vertical="top" wrapText="1" readingOrder="1"/>
    </xf>
    <xf numFmtId="165" fontId="17" fillId="0" borderId="18" xfId="0" applyNumberFormat="1" applyFont="1" applyBorder="1" applyAlignment="1">
      <alignment vertical="center"/>
    </xf>
    <xf numFmtId="165" fontId="1" fillId="0" borderId="8" xfId="0" applyNumberFormat="1" applyFont="1" applyFill="1" applyBorder="1"/>
    <xf numFmtId="164" fontId="18" fillId="0" borderId="26" xfId="0" applyNumberFormat="1" applyFont="1" applyFill="1" applyBorder="1" applyAlignment="1">
      <alignment horizontal="right" vertical="top" wrapText="1" readingOrder="1"/>
    </xf>
    <xf numFmtId="164" fontId="18" fillId="0" borderId="27" xfId="0" applyNumberFormat="1" applyFont="1" applyFill="1" applyBorder="1" applyAlignment="1">
      <alignment horizontal="right" vertical="top" wrapText="1" readingOrder="1"/>
    </xf>
    <xf numFmtId="165" fontId="1" fillId="0" borderId="17" xfId="0" applyNumberFormat="1" applyFont="1" applyFill="1" applyBorder="1"/>
    <xf numFmtId="0" fontId="21" fillId="0" borderId="7" xfId="0" applyFont="1" applyBorder="1" applyAlignment="1">
      <alignment horizontal="right" vertical="center" wrapText="1" readingOrder="1"/>
    </xf>
    <xf numFmtId="165" fontId="22" fillId="0" borderId="2" xfId="0" applyNumberFormat="1" applyFont="1" applyBorder="1" applyAlignment="1">
      <alignment horizontal="left" vertical="center"/>
    </xf>
    <xf numFmtId="164" fontId="23" fillId="0" borderId="7" xfId="0" applyNumberFormat="1" applyFont="1" applyFill="1" applyBorder="1" applyAlignment="1">
      <alignment horizontal="left" vertical="top" wrapText="1" readingOrder="1"/>
    </xf>
    <xf numFmtId="165" fontId="24" fillId="0" borderId="17" xfId="0" applyNumberFormat="1" applyFont="1" applyFill="1" applyBorder="1" applyAlignment="1">
      <alignment horizontal="left"/>
    </xf>
    <xf numFmtId="164" fontId="23" fillId="0" borderId="26" xfId="0" applyNumberFormat="1" applyFont="1" applyFill="1" applyBorder="1" applyAlignment="1">
      <alignment horizontal="left" vertical="top" wrapText="1" readingOrder="1"/>
    </xf>
    <xf numFmtId="0" fontId="25" fillId="0" borderId="0" xfId="0" applyFont="1" applyFill="1" applyBorder="1"/>
    <xf numFmtId="165" fontId="26" fillId="0" borderId="0" xfId="0" applyNumberFormat="1" applyFont="1" applyFill="1" applyBorder="1"/>
    <xf numFmtId="164" fontId="27" fillId="0" borderId="0" xfId="0" applyNumberFormat="1" applyFont="1" applyFill="1" applyBorder="1" applyAlignment="1">
      <alignment horizontal="right" vertical="top" wrapText="1" readingOrder="1"/>
    </xf>
    <xf numFmtId="165" fontId="28" fillId="0" borderId="0" xfId="0" applyNumberFormat="1" applyFont="1" applyFill="1" applyBorder="1"/>
    <xf numFmtId="165" fontId="29" fillId="0" borderId="0" xfId="0" applyNumberFormat="1" applyFont="1" applyFill="1" applyBorder="1"/>
    <xf numFmtId="164" fontId="30" fillId="0" borderId="0" xfId="0" applyNumberFormat="1" applyFont="1" applyFill="1" applyBorder="1" applyAlignment="1">
      <alignment horizontal="right" vertical="top" wrapText="1" readingOrder="1"/>
    </xf>
    <xf numFmtId="165" fontId="25" fillId="0" borderId="0" xfId="0" applyNumberFormat="1" applyFont="1" applyFill="1" applyBorder="1"/>
    <xf numFmtId="0" fontId="31" fillId="0" borderId="0" xfId="0" applyNumberFormat="1" applyFont="1" applyFill="1" applyBorder="1" applyAlignment="1">
      <alignment vertical="top" wrapText="1" readingOrder="1"/>
    </xf>
    <xf numFmtId="0" fontId="21" fillId="0" borderId="0" xfId="0" applyFont="1" applyFill="1" applyBorder="1" applyAlignment="1">
      <alignment vertical="top" wrapText="1" readingOrder="1"/>
    </xf>
    <xf numFmtId="164" fontId="32" fillId="0" borderId="28" xfId="0" applyNumberFormat="1" applyFont="1" applyFill="1" applyBorder="1" applyAlignment="1">
      <alignment horizontal="right" vertical="top" wrapText="1" readingOrder="1"/>
    </xf>
    <xf numFmtId="165" fontId="18" fillId="0" borderId="17" xfId="0" applyNumberFormat="1" applyFont="1" applyFill="1" applyBorder="1"/>
    <xf numFmtId="165" fontId="18" fillId="0" borderId="14" xfId="0" applyNumberFormat="1" applyFont="1" applyFill="1" applyBorder="1"/>
    <xf numFmtId="165" fontId="18" fillId="0" borderId="18" xfId="0" applyNumberFormat="1" applyFont="1" applyFill="1" applyBorder="1"/>
    <xf numFmtId="164" fontId="23" fillId="0" borderId="1" xfId="0" applyNumberFormat="1" applyFont="1" applyFill="1" applyBorder="1" applyAlignment="1">
      <alignment horizontal="left" vertical="top" wrapText="1" readingOrder="1"/>
    </xf>
    <xf numFmtId="165" fontId="23" fillId="0" borderId="1" xfId="0" applyNumberFormat="1" applyFont="1" applyFill="1" applyBorder="1" applyAlignment="1">
      <alignment horizontal="left"/>
    </xf>
    <xf numFmtId="165" fontId="23" fillId="0" borderId="17" xfId="0" applyNumberFormat="1" applyFont="1" applyFill="1" applyBorder="1" applyAlignment="1">
      <alignment horizontal="left"/>
    </xf>
    <xf numFmtId="165" fontId="33" fillId="0" borderId="1" xfId="0" applyNumberFormat="1" applyFont="1" applyFill="1" applyBorder="1"/>
    <xf numFmtId="165" fontId="33" fillId="0" borderId="8" xfId="0" applyNumberFormat="1" applyFont="1" applyFill="1" applyBorder="1"/>
    <xf numFmtId="0" fontId="1" fillId="0" borderId="19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808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FF000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Station</a:t>
            </a:r>
            <a:r>
              <a:rPr lang="en-US" baseline="0"/>
              <a:t> Support 2023 Online Dose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'Est. vs Act. by Craft'!$C$27</c:f>
              <c:strCache>
                <c:ptCount val="1"/>
                <c:pt idx="0">
                  <c:v>YTD 
Dose Est. (Rem)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Craft'!$B$28:$B$39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Craft'!$C$28:$C$39</c:f>
              <c:numCache>
                <c:formatCode>0.000</c:formatCode>
                <c:ptCount val="12"/>
                <c:pt idx="0">
                  <c:v>2.5000000000000001E-3</c:v>
                </c:pt>
                <c:pt idx="1">
                  <c:v>5.0000000000000001E-3</c:v>
                </c:pt>
                <c:pt idx="2">
                  <c:v>7.4999999999999997E-3</c:v>
                </c:pt>
                <c:pt idx="3">
                  <c:v>0.01</c:v>
                </c:pt>
                <c:pt idx="4">
                  <c:v>1.2500000000000001E-2</c:v>
                </c:pt>
                <c:pt idx="5">
                  <c:v>1.5000000000000001E-2</c:v>
                </c:pt>
                <c:pt idx="6">
                  <c:v>1.7500000000000002E-2</c:v>
                </c:pt>
                <c:pt idx="7">
                  <c:v>0.02</c:v>
                </c:pt>
                <c:pt idx="8">
                  <c:v>2.2499999999999999E-2</c:v>
                </c:pt>
                <c:pt idx="9">
                  <c:v>2.4999999999999998E-2</c:v>
                </c:pt>
                <c:pt idx="10">
                  <c:v>2.7499999999999997E-2</c:v>
                </c:pt>
                <c:pt idx="11">
                  <c:v>2.9999999999999995E-2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9-48BC-893C-4D4FDDC6A244}"/>
            </c:ext>
          </c:extLst>
        </c:ser>
        <c:ser>
          <c:idx val="1"/>
          <c:order val="1"/>
          <c:tx>
            <c:strRef>
              <c:f>'Est. vs Act. by Craft'!$D$27</c:f>
              <c:strCache>
                <c:ptCount val="1"/>
                <c:pt idx="0">
                  <c:v>Monthly Dose (Rem)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Craft'!$B$28:$B$39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Craft'!$D$28:$D$39</c:f>
              <c:numCache>
                <c:formatCode>0.000</c:formatCode>
                <c:ptCount val="12"/>
                <c:pt idx="0">
                  <c:v>7.0000000000000001E-3</c:v>
                </c:pt>
                <c:pt idx="1">
                  <c:v>0</c:v>
                </c:pt>
                <c:pt idx="2">
                  <c:v>0</c:v>
                </c:pt>
                <c:pt idx="3">
                  <c:v>1E-3</c:v>
                </c:pt>
                <c:pt idx="4">
                  <c:v>1E-3</c:v>
                </c:pt>
                <c:pt idx="5">
                  <c:v>1E-3</c:v>
                </c:pt>
                <c:pt idx="6">
                  <c:v>2.5000000000000001E-3</c:v>
                </c:pt>
                <c:pt idx="7">
                  <c:v>2.5000000000000001E-3</c:v>
                </c:pt>
                <c:pt idx="8">
                  <c:v>2.5000000000000001E-3</c:v>
                </c:pt>
                <c:pt idx="9">
                  <c:v>2.5000000000000001E-3</c:v>
                </c:pt>
                <c:pt idx="10">
                  <c:v>2.5000000000000001E-3</c:v>
                </c:pt>
                <c:pt idx="11">
                  <c:v>2.5000000000000001E-3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9-48BC-893C-4D4FDDC6A244}"/>
            </c:ext>
          </c:extLst>
        </c:ser>
        <c:ser>
          <c:idx val="2"/>
          <c:order val="2"/>
          <c:tx>
            <c:strRef>
              <c:f>'Est. vs Act. by Craft'!$E$27</c:f>
              <c:strCache>
                <c:ptCount val="1"/>
                <c:pt idx="0">
                  <c:v>Actual 
YTD Dose (Rem)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Craft'!$B$28:$B$39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Craft'!$E$28:$E$39</c:f>
              <c:numCache>
                <c:formatCode>0.000</c:formatCode>
                <c:ptCount val="12"/>
                <c:pt idx="0">
                  <c:v>7.0000000000000001E-3</c:v>
                </c:pt>
                <c:pt idx="1">
                  <c:v>7.0000000000000001E-3</c:v>
                </c:pt>
                <c:pt idx="2">
                  <c:v>7.0000000000000001E-3</c:v>
                </c:pt>
                <c:pt idx="3">
                  <c:v>8.0000000000000002E-3</c:v>
                </c:pt>
                <c:pt idx="4">
                  <c:v>9.0000000000000011E-3</c:v>
                </c:pt>
                <c:pt idx="5">
                  <c:v>1.0000000000000002E-2</c:v>
                </c:pt>
                <c:pt idx="6">
                  <c:v>1.2500000000000002E-2</c:v>
                </c:pt>
                <c:pt idx="7">
                  <c:v>1.5000000000000003E-2</c:v>
                </c:pt>
                <c:pt idx="8">
                  <c:v>1.7500000000000002E-2</c:v>
                </c:pt>
                <c:pt idx="9">
                  <c:v>0.02</c:v>
                </c:pt>
                <c:pt idx="10">
                  <c:v>2.2499999999999999E-2</c:v>
                </c:pt>
                <c:pt idx="11">
                  <c:v>2.4999999999999998E-2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99-48BC-893C-4D4FDDC6A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910816"/>
        <c:axId val="169910400"/>
      </c:lineChart>
      <c:catAx>
        <c:axId val="16991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10400"/>
        <c:crosses val="autoZero"/>
        <c:auto val="1"/>
        <c:lblAlgn val="ctr"/>
        <c:lblOffset val="100"/>
        <c:noMultiLvlLbl val="0"/>
      </c:catAx>
      <c:valAx>
        <c:axId val="16991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1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Maintenance</a:t>
            </a:r>
            <a:r>
              <a:rPr lang="en-US" baseline="0"/>
              <a:t> 2023 Online Dose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'Est. vs Act. by Craft'!$C$166</c:f>
              <c:strCache>
                <c:ptCount val="1"/>
                <c:pt idx="0">
                  <c:v>YTD 
Dose Est. (Rem)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Craft'!$B$167:$B$178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Craft'!$C$167:$C$178</c:f>
              <c:numCache>
                <c:formatCode>0.000</c:formatCode>
                <c:ptCount val="12"/>
                <c:pt idx="0">
                  <c:v>8.8999999999999996E-2</c:v>
                </c:pt>
                <c:pt idx="1">
                  <c:v>0.17799999999999999</c:v>
                </c:pt>
                <c:pt idx="2">
                  <c:v>0.26700000000000002</c:v>
                </c:pt>
                <c:pt idx="3">
                  <c:v>0.35599999999999998</c:v>
                </c:pt>
                <c:pt idx="4">
                  <c:v>0.44499999999999995</c:v>
                </c:pt>
                <c:pt idx="5">
                  <c:v>0.53399999999999992</c:v>
                </c:pt>
                <c:pt idx="6">
                  <c:v>0.62299999999999989</c:v>
                </c:pt>
                <c:pt idx="7">
                  <c:v>0.71199999999999986</c:v>
                </c:pt>
                <c:pt idx="8">
                  <c:v>0.80099999999999982</c:v>
                </c:pt>
                <c:pt idx="9">
                  <c:v>0.88999999999999979</c:v>
                </c:pt>
                <c:pt idx="10">
                  <c:v>0.97899999999999976</c:v>
                </c:pt>
                <c:pt idx="11">
                  <c:v>1.0679999999999998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4A-46C0-8885-5C2FAF890CB2}"/>
            </c:ext>
          </c:extLst>
        </c:ser>
        <c:ser>
          <c:idx val="1"/>
          <c:order val="1"/>
          <c:tx>
            <c:strRef>
              <c:f>'Est. vs Act. by Craft'!$D$166</c:f>
              <c:strCache>
                <c:ptCount val="1"/>
                <c:pt idx="0">
                  <c:v>Monthly Dose (Rem)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Craft'!$B$167:$B$178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Craft'!$D$167:$D$178</c:f>
              <c:numCache>
                <c:formatCode>0.000</c:formatCode>
                <c:ptCount val="12"/>
                <c:pt idx="0">
                  <c:v>0.25</c:v>
                </c:pt>
                <c:pt idx="1">
                  <c:v>8.6999999999999994E-2</c:v>
                </c:pt>
                <c:pt idx="2">
                  <c:v>0.154</c:v>
                </c:pt>
                <c:pt idx="3">
                  <c:v>4.4999999999999998E-2</c:v>
                </c:pt>
                <c:pt idx="4">
                  <c:v>2.8000000000000001E-2</c:v>
                </c:pt>
                <c:pt idx="5">
                  <c:v>0.14000000000000001</c:v>
                </c:pt>
                <c:pt idx="6">
                  <c:v>8.8999999999999996E-2</c:v>
                </c:pt>
                <c:pt idx="7">
                  <c:v>8.8999999999999996E-2</c:v>
                </c:pt>
                <c:pt idx="8">
                  <c:v>8.8999999999999996E-2</c:v>
                </c:pt>
                <c:pt idx="9">
                  <c:v>8.8999999999999996E-2</c:v>
                </c:pt>
                <c:pt idx="10">
                  <c:v>8.8999999999999996E-2</c:v>
                </c:pt>
                <c:pt idx="11">
                  <c:v>8.8999999999999996E-2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4A-46C0-8885-5C2FAF890CB2}"/>
            </c:ext>
          </c:extLst>
        </c:ser>
        <c:ser>
          <c:idx val="2"/>
          <c:order val="2"/>
          <c:tx>
            <c:strRef>
              <c:f>'Est. vs Act. by Craft'!$E$166</c:f>
              <c:strCache>
                <c:ptCount val="1"/>
                <c:pt idx="0">
                  <c:v>Actual 
YTD Dose (Rem)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Craft'!$B$167:$B$178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Craft'!$E$167:$E$178</c:f>
              <c:numCache>
                <c:formatCode>0.000</c:formatCode>
                <c:ptCount val="12"/>
                <c:pt idx="0">
                  <c:v>0.25</c:v>
                </c:pt>
                <c:pt idx="1">
                  <c:v>0.33699999999999997</c:v>
                </c:pt>
                <c:pt idx="2">
                  <c:v>0.49099999999999999</c:v>
                </c:pt>
                <c:pt idx="3">
                  <c:v>0.53600000000000003</c:v>
                </c:pt>
                <c:pt idx="4">
                  <c:v>0.56400000000000006</c:v>
                </c:pt>
                <c:pt idx="5">
                  <c:v>0.70400000000000007</c:v>
                </c:pt>
                <c:pt idx="6">
                  <c:v>0.79300000000000004</c:v>
                </c:pt>
                <c:pt idx="7">
                  <c:v>0.88200000000000001</c:v>
                </c:pt>
                <c:pt idx="8">
                  <c:v>0.97099999999999997</c:v>
                </c:pt>
                <c:pt idx="9">
                  <c:v>1.06</c:v>
                </c:pt>
                <c:pt idx="10">
                  <c:v>1.149</c:v>
                </c:pt>
                <c:pt idx="11">
                  <c:v>1.238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4A-46C0-8885-5C2FAF890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0751536"/>
        <c:axId val="1200751952"/>
      </c:lineChart>
      <c:catAx>
        <c:axId val="12007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751952"/>
        <c:crosses val="autoZero"/>
        <c:auto val="1"/>
        <c:lblAlgn val="ctr"/>
        <c:lblOffset val="100"/>
        <c:noMultiLvlLbl val="0"/>
      </c:catAx>
      <c:valAx>
        <c:axId val="120075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75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Reactor</a:t>
            </a:r>
            <a:r>
              <a:rPr lang="en-US" baseline="0"/>
              <a:t> Services 2023 Online Dose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'Est. vs Act. by Craft'!$C$182</c:f>
              <c:strCache>
                <c:ptCount val="1"/>
                <c:pt idx="0">
                  <c:v>YTD 
Dose Est. (Rem)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Craft'!$B$183:$B$194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Craft'!$C$183:$C$194</c:f>
              <c:numCache>
                <c:formatCode>0.000</c:formatCode>
                <c:ptCount val="12"/>
                <c:pt idx="0">
                  <c:v>0.1696</c:v>
                </c:pt>
                <c:pt idx="1">
                  <c:v>0.3392</c:v>
                </c:pt>
                <c:pt idx="2">
                  <c:v>0.50880000000000003</c:v>
                </c:pt>
                <c:pt idx="3">
                  <c:v>0.6784</c:v>
                </c:pt>
                <c:pt idx="4">
                  <c:v>0.84799999999999998</c:v>
                </c:pt>
                <c:pt idx="5">
                  <c:v>1.0176000000000001</c:v>
                </c:pt>
                <c:pt idx="6">
                  <c:v>1.1872</c:v>
                </c:pt>
                <c:pt idx="7">
                  <c:v>1.3568</c:v>
                </c:pt>
                <c:pt idx="8">
                  <c:v>1.5264</c:v>
                </c:pt>
                <c:pt idx="9">
                  <c:v>1.696</c:v>
                </c:pt>
                <c:pt idx="10">
                  <c:v>1.8655999999999999</c:v>
                </c:pt>
                <c:pt idx="11">
                  <c:v>2.0356000000000001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AA-4ED7-8425-7923EC7FF1A3}"/>
            </c:ext>
          </c:extLst>
        </c:ser>
        <c:ser>
          <c:idx val="1"/>
          <c:order val="1"/>
          <c:tx>
            <c:strRef>
              <c:f>'Est. vs Act. by Craft'!$D$182</c:f>
              <c:strCache>
                <c:ptCount val="1"/>
                <c:pt idx="0">
                  <c:v>Monthly Dose (Rem)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Craft'!$B$183:$B$194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Craft'!$D$183:$D$194</c:f>
              <c:numCache>
                <c:formatCode>0.000</c:formatCode>
                <c:ptCount val="12"/>
                <c:pt idx="0">
                  <c:v>0.17299999999999999</c:v>
                </c:pt>
                <c:pt idx="1">
                  <c:v>3.9E-2</c:v>
                </c:pt>
                <c:pt idx="2">
                  <c:v>2.5000000000000001E-2</c:v>
                </c:pt>
                <c:pt idx="3">
                  <c:v>3.4000000000000002E-2</c:v>
                </c:pt>
                <c:pt idx="4">
                  <c:v>0.157</c:v>
                </c:pt>
                <c:pt idx="5">
                  <c:v>8.2000000000000003E-2</c:v>
                </c:pt>
                <c:pt idx="6">
                  <c:v>0.1696</c:v>
                </c:pt>
                <c:pt idx="7">
                  <c:v>0.1696</c:v>
                </c:pt>
                <c:pt idx="8">
                  <c:v>0.1696</c:v>
                </c:pt>
                <c:pt idx="9">
                  <c:v>0.1696</c:v>
                </c:pt>
                <c:pt idx="10">
                  <c:v>0.1696</c:v>
                </c:pt>
                <c:pt idx="11">
                  <c:v>0.17030000000000001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AA-4ED7-8425-7923EC7FF1A3}"/>
            </c:ext>
          </c:extLst>
        </c:ser>
        <c:ser>
          <c:idx val="2"/>
          <c:order val="2"/>
          <c:tx>
            <c:strRef>
              <c:f>'Est. vs Act. by Craft'!$E$182</c:f>
              <c:strCache>
                <c:ptCount val="1"/>
                <c:pt idx="0">
                  <c:v>Actual 
YTD Dose (Rem)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Craft'!$B$183:$B$194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Craft'!$E$183:$E$194</c:f>
              <c:numCache>
                <c:formatCode>0.000</c:formatCode>
                <c:ptCount val="12"/>
                <c:pt idx="0">
                  <c:v>0.17299999999999999</c:v>
                </c:pt>
                <c:pt idx="1">
                  <c:v>0.21199999999999999</c:v>
                </c:pt>
                <c:pt idx="2">
                  <c:v>0.23699999999999999</c:v>
                </c:pt>
                <c:pt idx="3">
                  <c:v>0.27100000000000002</c:v>
                </c:pt>
                <c:pt idx="4">
                  <c:v>0.42800000000000005</c:v>
                </c:pt>
                <c:pt idx="5">
                  <c:v>0.51</c:v>
                </c:pt>
                <c:pt idx="6">
                  <c:v>0.67959999999999998</c:v>
                </c:pt>
                <c:pt idx="7">
                  <c:v>0.84919999999999995</c:v>
                </c:pt>
                <c:pt idx="8">
                  <c:v>1.0187999999999999</c:v>
                </c:pt>
                <c:pt idx="9">
                  <c:v>1.1883999999999999</c:v>
                </c:pt>
                <c:pt idx="10">
                  <c:v>1.3579999999999999</c:v>
                </c:pt>
                <c:pt idx="11">
                  <c:v>1.5282999999999998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AA-4ED7-8425-7923EC7FF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6169552"/>
        <c:axId val="726169968"/>
      </c:lineChart>
      <c:catAx>
        <c:axId val="72616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169968"/>
        <c:crosses val="autoZero"/>
        <c:auto val="1"/>
        <c:lblAlgn val="ctr"/>
        <c:lblOffset val="100"/>
        <c:noMultiLvlLbl val="0"/>
      </c:catAx>
      <c:valAx>
        <c:axId val="72616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16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Electrical</a:t>
            </a:r>
            <a:r>
              <a:rPr lang="en-US" baseline="0"/>
              <a:t>/I&amp;C 2023 Online Dose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'Est. vs Act. by Craft'!$C$198</c:f>
              <c:strCache>
                <c:ptCount val="1"/>
                <c:pt idx="0">
                  <c:v>YTD 
Dose Est. (Rem)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Craft'!$B$199:$B$210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Craft'!$C$199:$C$210</c:f>
              <c:numCache>
                <c:formatCode>0.000</c:formatCode>
                <c:ptCount val="12"/>
                <c:pt idx="0">
                  <c:v>3.3000000000000002E-2</c:v>
                </c:pt>
                <c:pt idx="1">
                  <c:v>6.5599999999999992E-2</c:v>
                </c:pt>
                <c:pt idx="2">
                  <c:v>9.8199999999999982E-2</c:v>
                </c:pt>
                <c:pt idx="3">
                  <c:v>0.13079999999999997</c:v>
                </c:pt>
                <c:pt idx="4">
                  <c:v>0.16339999999999996</c:v>
                </c:pt>
                <c:pt idx="5">
                  <c:v>0.19599999999999995</c:v>
                </c:pt>
                <c:pt idx="6">
                  <c:v>0.22859999999999994</c:v>
                </c:pt>
                <c:pt idx="7">
                  <c:v>0.26119999999999993</c:v>
                </c:pt>
                <c:pt idx="8">
                  <c:v>0.29379999999999995</c:v>
                </c:pt>
                <c:pt idx="9">
                  <c:v>0.32639999999999997</c:v>
                </c:pt>
                <c:pt idx="10">
                  <c:v>0.35899999999999999</c:v>
                </c:pt>
                <c:pt idx="11">
                  <c:v>0.3916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0-4234-90B4-9CF92C13567D}"/>
            </c:ext>
          </c:extLst>
        </c:ser>
        <c:ser>
          <c:idx val="1"/>
          <c:order val="1"/>
          <c:tx>
            <c:strRef>
              <c:f>'Est. vs Act. by Craft'!$D$198</c:f>
              <c:strCache>
                <c:ptCount val="1"/>
                <c:pt idx="0">
                  <c:v>Monthly Dose (Rem)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Craft'!$B$199:$B$210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Craft'!$D$199:$D$210</c:f>
              <c:numCache>
                <c:formatCode>0.000</c:formatCode>
                <c:ptCount val="12"/>
                <c:pt idx="0">
                  <c:v>0.156</c:v>
                </c:pt>
                <c:pt idx="1">
                  <c:v>0.02</c:v>
                </c:pt>
                <c:pt idx="2">
                  <c:v>0.01</c:v>
                </c:pt>
                <c:pt idx="3">
                  <c:v>8.9999999999999993E-3</c:v>
                </c:pt>
                <c:pt idx="4">
                  <c:v>3.5000000000000003E-2</c:v>
                </c:pt>
                <c:pt idx="5">
                  <c:v>8.3000000000000004E-2</c:v>
                </c:pt>
                <c:pt idx="6">
                  <c:v>3.2599999999999997E-2</c:v>
                </c:pt>
                <c:pt idx="7">
                  <c:v>3.2599999999999997E-2</c:v>
                </c:pt>
                <c:pt idx="8">
                  <c:v>3.2599999999999997E-2</c:v>
                </c:pt>
                <c:pt idx="9">
                  <c:v>3.2599999999999997E-2</c:v>
                </c:pt>
                <c:pt idx="10">
                  <c:v>3.2599999999999997E-2</c:v>
                </c:pt>
                <c:pt idx="11">
                  <c:v>3.3000000000000002E-2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0-4234-90B4-9CF92C13567D}"/>
            </c:ext>
          </c:extLst>
        </c:ser>
        <c:ser>
          <c:idx val="2"/>
          <c:order val="2"/>
          <c:tx>
            <c:strRef>
              <c:f>'Est. vs Act. by Craft'!$E$198</c:f>
              <c:strCache>
                <c:ptCount val="1"/>
                <c:pt idx="0">
                  <c:v>Actual 
YTD Dose (Rem)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Craft'!$B$199:$B$210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Craft'!$E$199:$E$210</c:f>
              <c:numCache>
                <c:formatCode>0.000</c:formatCode>
                <c:ptCount val="12"/>
                <c:pt idx="0">
                  <c:v>0.156</c:v>
                </c:pt>
                <c:pt idx="1">
                  <c:v>0.17599999999999999</c:v>
                </c:pt>
                <c:pt idx="2">
                  <c:v>0.186</c:v>
                </c:pt>
                <c:pt idx="3">
                  <c:v>0.19500000000000001</c:v>
                </c:pt>
                <c:pt idx="4">
                  <c:v>0.23</c:v>
                </c:pt>
                <c:pt idx="5">
                  <c:v>0.313</c:v>
                </c:pt>
                <c:pt idx="6">
                  <c:v>0.34560000000000002</c:v>
                </c:pt>
                <c:pt idx="7">
                  <c:v>0.37820000000000004</c:v>
                </c:pt>
                <c:pt idx="8">
                  <c:v>0.41080000000000005</c:v>
                </c:pt>
                <c:pt idx="9">
                  <c:v>0.44340000000000007</c:v>
                </c:pt>
                <c:pt idx="10">
                  <c:v>0.47600000000000009</c:v>
                </c:pt>
                <c:pt idx="11">
                  <c:v>0.50900000000000012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0-4234-90B4-9CF92C135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3197872"/>
        <c:axId val="1213193296"/>
      </c:lineChart>
      <c:catAx>
        <c:axId val="121319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193296"/>
        <c:crosses val="autoZero"/>
        <c:auto val="1"/>
        <c:lblAlgn val="ctr"/>
        <c:lblOffset val="100"/>
        <c:noMultiLvlLbl val="0"/>
      </c:catAx>
      <c:valAx>
        <c:axId val="121319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319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FIN</a:t>
            </a:r>
            <a:r>
              <a:rPr lang="en-US" baseline="0"/>
              <a:t> Team 2023 Online Dose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'Est. vs Act. by Craft'!$C$214</c:f>
              <c:strCache>
                <c:ptCount val="1"/>
                <c:pt idx="0">
                  <c:v>YTD 
Dose Est. (Rem)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Craft'!$B$215:$B$226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Craft'!$C$215:$C$226</c:f>
              <c:numCache>
                <c:formatCode>0.000</c:formatCode>
                <c:ptCount val="12"/>
                <c:pt idx="0">
                  <c:v>7.3899999999999993E-2</c:v>
                </c:pt>
                <c:pt idx="1">
                  <c:v>0.14779999999999999</c:v>
                </c:pt>
                <c:pt idx="2">
                  <c:v>0.22169999999999998</c:v>
                </c:pt>
                <c:pt idx="3">
                  <c:v>0.29559999999999997</c:v>
                </c:pt>
                <c:pt idx="4">
                  <c:v>0.36949999999999994</c:v>
                </c:pt>
                <c:pt idx="5">
                  <c:v>0.44339999999999991</c:v>
                </c:pt>
                <c:pt idx="6">
                  <c:v>0.51729999999999987</c:v>
                </c:pt>
                <c:pt idx="7">
                  <c:v>0.59119999999999984</c:v>
                </c:pt>
                <c:pt idx="8">
                  <c:v>0.6650999999999998</c:v>
                </c:pt>
                <c:pt idx="9">
                  <c:v>0.73899999999999977</c:v>
                </c:pt>
                <c:pt idx="10">
                  <c:v>0.81289999999999973</c:v>
                </c:pt>
                <c:pt idx="11">
                  <c:v>0.8867999999999997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F-4E85-8ACC-EB75D76CE205}"/>
            </c:ext>
          </c:extLst>
        </c:ser>
        <c:ser>
          <c:idx val="1"/>
          <c:order val="1"/>
          <c:tx>
            <c:strRef>
              <c:f>'Est. vs Act. by Craft'!$D$214</c:f>
              <c:strCache>
                <c:ptCount val="1"/>
                <c:pt idx="0">
                  <c:v>Monthly Dose (Rem)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Craft'!$B$215:$B$226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Craft'!$D$215:$D$226</c:f>
              <c:numCache>
                <c:formatCode>0.000</c:formatCode>
                <c:ptCount val="12"/>
                <c:pt idx="0">
                  <c:v>0.08</c:v>
                </c:pt>
                <c:pt idx="1">
                  <c:v>3.5000000000000003E-2</c:v>
                </c:pt>
                <c:pt idx="2">
                  <c:v>0.02</c:v>
                </c:pt>
                <c:pt idx="3">
                  <c:v>4.4999999999999998E-2</c:v>
                </c:pt>
                <c:pt idx="4">
                  <c:v>5.6000000000000001E-2</c:v>
                </c:pt>
                <c:pt idx="5">
                  <c:v>0.17100000000000001</c:v>
                </c:pt>
                <c:pt idx="6">
                  <c:v>7.3899999999999993E-2</c:v>
                </c:pt>
                <c:pt idx="7">
                  <c:v>7.3899999999999993E-2</c:v>
                </c:pt>
                <c:pt idx="8">
                  <c:v>7.3899999999999993E-2</c:v>
                </c:pt>
                <c:pt idx="9">
                  <c:v>7.3899999999999993E-2</c:v>
                </c:pt>
                <c:pt idx="10">
                  <c:v>7.3899999999999993E-2</c:v>
                </c:pt>
                <c:pt idx="11">
                  <c:v>7.3899999999999993E-2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F-4E85-8ACC-EB75D76CE205}"/>
            </c:ext>
          </c:extLst>
        </c:ser>
        <c:ser>
          <c:idx val="2"/>
          <c:order val="2"/>
          <c:tx>
            <c:strRef>
              <c:f>'Est. vs Act. by Craft'!$E$214</c:f>
              <c:strCache>
                <c:ptCount val="1"/>
                <c:pt idx="0">
                  <c:v>Actual 
YTD Dose (Rem)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Craft'!$B$215:$B$226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Craft'!$E$215:$E$226</c:f>
              <c:numCache>
                <c:formatCode>0.000</c:formatCode>
                <c:ptCount val="12"/>
                <c:pt idx="0">
                  <c:v>0.08</c:v>
                </c:pt>
                <c:pt idx="1">
                  <c:v>0.115</c:v>
                </c:pt>
                <c:pt idx="2">
                  <c:v>0.13500000000000001</c:v>
                </c:pt>
                <c:pt idx="3">
                  <c:v>0.18</c:v>
                </c:pt>
                <c:pt idx="4">
                  <c:v>0.23599999999999999</c:v>
                </c:pt>
                <c:pt idx="5">
                  <c:v>0.40700000000000003</c:v>
                </c:pt>
                <c:pt idx="6">
                  <c:v>0.48089999999999999</c:v>
                </c:pt>
                <c:pt idx="7">
                  <c:v>0.55479999999999996</c:v>
                </c:pt>
                <c:pt idx="8">
                  <c:v>0.62869999999999993</c:v>
                </c:pt>
                <c:pt idx="9">
                  <c:v>0.70259999999999989</c:v>
                </c:pt>
                <c:pt idx="10">
                  <c:v>0.77649999999999986</c:v>
                </c:pt>
                <c:pt idx="11">
                  <c:v>0.85039999999999982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7F-4E85-8ACC-EB75D76CE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8750128"/>
        <c:axId val="1218765520"/>
      </c:lineChart>
      <c:catAx>
        <c:axId val="121875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765520"/>
        <c:crosses val="autoZero"/>
        <c:auto val="1"/>
        <c:lblAlgn val="ctr"/>
        <c:lblOffset val="100"/>
        <c:noMultiLvlLbl val="0"/>
      </c:catAx>
      <c:valAx>
        <c:axId val="12187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75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MNS</a:t>
            </a:r>
            <a:r>
              <a:rPr lang="en-US" baseline="0"/>
              <a:t> 2023 Online Dose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'Est. vs Act. by Craft'!$C$229</c:f>
              <c:strCache>
                <c:ptCount val="1"/>
                <c:pt idx="0">
                  <c:v>YTD Dose Est. (Rem)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Craft'!$B$230:$B$241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June*</c:v>
                </c:pt>
                <c:pt idx="6">
                  <c:v>July*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Craft'!$C$230:$C$241</c:f>
              <c:numCache>
                <c:formatCode>0.000</c:formatCode>
                <c:ptCount val="12"/>
                <c:pt idx="0">
                  <c:v>1.0920000000000001</c:v>
                </c:pt>
                <c:pt idx="1">
                  <c:v>2.1840000000000002</c:v>
                </c:pt>
                <c:pt idx="2">
                  <c:v>3.2750000000000004</c:v>
                </c:pt>
                <c:pt idx="3">
                  <c:v>5.8970000000000002</c:v>
                </c:pt>
                <c:pt idx="4">
                  <c:v>6.9870000000000001</c:v>
                </c:pt>
                <c:pt idx="5">
                  <c:v>8.86</c:v>
                </c:pt>
                <c:pt idx="6">
                  <c:v>10.7</c:v>
                </c:pt>
                <c:pt idx="7">
                  <c:v>11.79</c:v>
                </c:pt>
                <c:pt idx="8">
                  <c:v>12.879999999999999</c:v>
                </c:pt>
                <c:pt idx="9">
                  <c:v>13.969999999999999</c:v>
                </c:pt>
                <c:pt idx="10">
                  <c:v>15.059999999999999</c:v>
                </c:pt>
                <c:pt idx="11">
                  <c:v>16.151999999999997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49-476B-B6D7-772BC2002F26}"/>
            </c:ext>
          </c:extLst>
        </c:ser>
        <c:ser>
          <c:idx val="1"/>
          <c:order val="1"/>
          <c:tx>
            <c:strRef>
              <c:f>'Est. vs Act. by Craft'!$D$229</c:f>
              <c:strCache>
                <c:ptCount val="1"/>
                <c:pt idx="0">
                  <c:v>Monthly Dose (Rem)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Craft'!$B$230:$B$241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June*</c:v>
                </c:pt>
                <c:pt idx="6">
                  <c:v>July*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Craft'!$D$230:$D$241</c:f>
              <c:numCache>
                <c:formatCode>0.000</c:formatCode>
                <c:ptCount val="12"/>
                <c:pt idx="0">
                  <c:v>1.752</c:v>
                </c:pt>
                <c:pt idx="1">
                  <c:v>0.90200000000000002</c:v>
                </c:pt>
                <c:pt idx="2">
                  <c:v>0.38</c:v>
                </c:pt>
                <c:pt idx="3">
                  <c:v>0.54200000000000004</c:v>
                </c:pt>
                <c:pt idx="4">
                  <c:v>0.90400000000000003</c:v>
                </c:pt>
                <c:pt idx="5">
                  <c:v>1.863</c:v>
                </c:pt>
                <c:pt idx="6">
                  <c:v>1.3460000000000001</c:v>
                </c:pt>
                <c:pt idx="7">
                  <c:v>1.3460000000000001</c:v>
                </c:pt>
                <c:pt idx="8">
                  <c:v>1.3460000000000001</c:v>
                </c:pt>
                <c:pt idx="9">
                  <c:v>1.3460000000000001</c:v>
                </c:pt>
                <c:pt idx="10">
                  <c:v>1.3460000000000001</c:v>
                </c:pt>
                <c:pt idx="11">
                  <c:v>1.3460000000000001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49-476B-B6D7-772BC2002F26}"/>
            </c:ext>
          </c:extLst>
        </c:ser>
        <c:ser>
          <c:idx val="2"/>
          <c:order val="2"/>
          <c:tx>
            <c:strRef>
              <c:f>'Est. vs Act. by Craft'!$E$229</c:f>
              <c:strCache>
                <c:ptCount val="1"/>
                <c:pt idx="0">
                  <c:v>Actual 
YTD Dose (Rem)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Craft'!$B$230:$B$241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June*</c:v>
                </c:pt>
                <c:pt idx="6">
                  <c:v>July*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Craft'!$E$230:$E$241</c:f>
              <c:numCache>
                <c:formatCode>0.000</c:formatCode>
                <c:ptCount val="12"/>
                <c:pt idx="0">
                  <c:v>1.752</c:v>
                </c:pt>
                <c:pt idx="1">
                  <c:v>2.6539999999999999</c:v>
                </c:pt>
                <c:pt idx="2">
                  <c:v>3.0339999999999998</c:v>
                </c:pt>
                <c:pt idx="3">
                  <c:v>3.5759999999999996</c:v>
                </c:pt>
                <c:pt idx="4">
                  <c:v>4.4799999999999995</c:v>
                </c:pt>
                <c:pt idx="5">
                  <c:v>6.343</c:v>
                </c:pt>
                <c:pt idx="6">
                  <c:v>7.6890000000000001</c:v>
                </c:pt>
                <c:pt idx="7">
                  <c:v>9.0350000000000001</c:v>
                </c:pt>
                <c:pt idx="8">
                  <c:v>10.381</c:v>
                </c:pt>
                <c:pt idx="9">
                  <c:v>11.727</c:v>
                </c:pt>
                <c:pt idx="10">
                  <c:v>13.073</c:v>
                </c:pt>
                <c:pt idx="11">
                  <c:v>14.419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49-476B-B6D7-772BC2002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4877248"/>
        <c:axId val="974878496"/>
      </c:lineChart>
      <c:catAx>
        <c:axId val="97487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878496"/>
        <c:crosses val="autoZero"/>
        <c:auto val="1"/>
        <c:lblAlgn val="ctr"/>
        <c:lblOffset val="100"/>
        <c:noMultiLvlLbl val="0"/>
      </c:catAx>
      <c:valAx>
        <c:axId val="97487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87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Operations</a:t>
            </a:r>
            <a:r>
              <a:rPr lang="en-US" baseline="0"/>
              <a:t> 2023 Online Dose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'Est. vs Act. by Craft'!$C$43</c:f>
              <c:strCache>
                <c:ptCount val="1"/>
                <c:pt idx="0">
                  <c:v>YTD 
Dose Est. (Rem)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Craft'!$B$44:$B$55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Craft'!$C$44:$C$55</c:f>
              <c:numCache>
                <c:formatCode>0.000</c:formatCode>
                <c:ptCount val="12"/>
                <c:pt idx="0">
                  <c:v>0.17499999999999999</c:v>
                </c:pt>
                <c:pt idx="1">
                  <c:v>0.35</c:v>
                </c:pt>
                <c:pt idx="2">
                  <c:v>0.52499999999999991</c:v>
                </c:pt>
                <c:pt idx="3">
                  <c:v>0.7</c:v>
                </c:pt>
                <c:pt idx="4">
                  <c:v>0.875</c:v>
                </c:pt>
                <c:pt idx="5">
                  <c:v>1.05</c:v>
                </c:pt>
                <c:pt idx="6">
                  <c:v>1.2250000000000001</c:v>
                </c:pt>
                <c:pt idx="7">
                  <c:v>1.4000000000000001</c:v>
                </c:pt>
                <c:pt idx="8">
                  <c:v>1.5750000000000002</c:v>
                </c:pt>
                <c:pt idx="9">
                  <c:v>1.7500000000000002</c:v>
                </c:pt>
                <c:pt idx="10">
                  <c:v>1.9250000000000003</c:v>
                </c:pt>
                <c:pt idx="11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E7-4350-81B7-47AEEA47EB5F}"/>
            </c:ext>
          </c:extLst>
        </c:ser>
        <c:ser>
          <c:idx val="1"/>
          <c:order val="1"/>
          <c:tx>
            <c:strRef>
              <c:f>'Est. vs Act. by Craft'!$D$43</c:f>
              <c:strCache>
                <c:ptCount val="1"/>
                <c:pt idx="0">
                  <c:v>Monthly Dose (Rem)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Craft'!$B$44:$B$55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Craft'!$D$44:$D$55</c:f>
              <c:numCache>
                <c:formatCode>0.000</c:formatCode>
                <c:ptCount val="12"/>
                <c:pt idx="0">
                  <c:v>0.311</c:v>
                </c:pt>
                <c:pt idx="1">
                  <c:v>0.19400000000000001</c:v>
                </c:pt>
                <c:pt idx="2">
                  <c:v>5.8999999999999997E-2</c:v>
                </c:pt>
                <c:pt idx="3">
                  <c:v>0.23</c:v>
                </c:pt>
                <c:pt idx="4">
                  <c:v>0.254</c:v>
                </c:pt>
                <c:pt idx="5">
                  <c:v>0.23300000000000001</c:v>
                </c:pt>
                <c:pt idx="6">
                  <c:v>0.17499999999999999</c:v>
                </c:pt>
                <c:pt idx="7">
                  <c:v>0.17499999999999999</c:v>
                </c:pt>
                <c:pt idx="8">
                  <c:v>0.17499999999999999</c:v>
                </c:pt>
                <c:pt idx="9">
                  <c:v>0.17499999999999999</c:v>
                </c:pt>
                <c:pt idx="10">
                  <c:v>0.17499999999999999</c:v>
                </c:pt>
                <c:pt idx="11">
                  <c:v>0.17499999999999999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7-4350-81B7-47AEEA47EB5F}"/>
            </c:ext>
          </c:extLst>
        </c:ser>
        <c:ser>
          <c:idx val="2"/>
          <c:order val="2"/>
          <c:tx>
            <c:strRef>
              <c:f>'Est. vs Act. by Craft'!$E$43</c:f>
              <c:strCache>
                <c:ptCount val="1"/>
                <c:pt idx="0">
                  <c:v>Actual 
YTD Dose (Rem)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Craft'!$B$44:$B$55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Craft'!$E$44:$E$55</c:f>
              <c:numCache>
                <c:formatCode>0.000</c:formatCode>
                <c:ptCount val="12"/>
                <c:pt idx="0">
                  <c:v>0.311</c:v>
                </c:pt>
                <c:pt idx="1">
                  <c:v>0.505</c:v>
                </c:pt>
                <c:pt idx="2">
                  <c:v>0.56400000000000006</c:v>
                </c:pt>
                <c:pt idx="3">
                  <c:v>0.79400000000000004</c:v>
                </c:pt>
                <c:pt idx="4">
                  <c:v>1.048</c:v>
                </c:pt>
                <c:pt idx="5">
                  <c:v>1.2810000000000001</c:v>
                </c:pt>
                <c:pt idx="6">
                  <c:v>1.4560000000000002</c:v>
                </c:pt>
                <c:pt idx="7">
                  <c:v>1.6310000000000002</c:v>
                </c:pt>
                <c:pt idx="8">
                  <c:v>1.8060000000000003</c:v>
                </c:pt>
                <c:pt idx="9">
                  <c:v>1.9810000000000003</c:v>
                </c:pt>
                <c:pt idx="10">
                  <c:v>2.1560000000000001</c:v>
                </c:pt>
                <c:pt idx="11">
                  <c:v>2.331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E7-4350-81B7-47AEEA47E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299680"/>
        <c:axId val="927298848"/>
      </c:lineChart>
      <c:catAx>
        <c:axId val="92729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298848"/>
        <c:crosses val="autoZero"/>
        <c:auto val="1"/>
        <c:lblAlgn val="ctr"/>
        <c:lblOffset val="100"/>
        <c:noMultiLvlLbl val="0"/>
      </c:catAx>
      <c:valAx>
        <c:axId val="92729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29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Inspection</a:t>
            </a:r>
            <a:r>
              <a:rPr lang="en-US" baseline="0"/>
              <a:t> Services 2023 Online Dose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'Est. vs Act. by Craft'!$C$58</c:f>
              <c:strCache>
                <c:ptCount val="1"/>
                <c:pt idx="0">
                  <c:v>YTD 
Dose Est. (Rem)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Craft'!$B$59:$B$70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Craft'!$C$59:$C$70</c:f>
              <c:numCache>
                <c:formatCode>0.000</c:formatCode>
                <c:ptCount val="12"/>
                <c:pt idx="0">
                  <c:v>2.6249999999999999E-2</c:v>
                </c:pt>
                <c:pt idx="1">
                  <c:v>5.2499999999999998E-2</c:v>
                </c:pt>
                <c:pt idx="2">
                  <c:v>7.8750000000000001E-2</c:v>
                </c:pt>
                <c:pt idx="3">
                  <c:v>0.105</c:v>
                </c:pt>
                <c:pt idx="4">
                  <c:v>0.13125000000000001</c:v>
                </c:pt>
                <c:pt idx="5">
                  <c:v>0.1575</c:v>
                </c:pt>
                <c:pt idx="6">
                  <c:v>0.18375</c:v>
                </c:pt>
                <c:pt idx="7">
                  <c:v>0.21</c:v>
                </c:pt>
                <c:pt idx="8">
                  <c:v>0.23624999999999999</c:v>
                </c:pt>
                <c:pt idx="9">
                  <c:v>0.26250000000000001</c:v>
                </c:pt>
                <c:pt idx="10">
                  <c:v>0.28875000000000001</c:v>
                </c:pt>
                <c:pt idx="11">
                  <c:v>0.315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6-4D86-B4D3-A43338D2166A}"/>
            </c:ext>
          </c:extLst>
        </c:ser>
        <c:ser>
          <c:idx val="1"/>
          <c:order val="1"/>
          <c:tx>
            <c:strRef>
              <c:f>'Est. vs Act. by Craft'!$D$58</c:f>
              <c:strCache>
                <c:ptCount val="1"/>
                <c:pt idx="0">
                  <c:v>Monthly Dose (Rem)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Craft'!$B$59:$B$70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Craft'!$D$59:$D$70</c:f>
              <c:numCache>
                <c:formatCode>0.000</c:formatCode>
                <c:ptCount val="12"/>
                <c:pt idx="0">
                  <c:v>1.7000000000000001E-2</c:v>
                </c:pt>
                <c:pt idx="1">
                  <c:v>7.0000000000000001E-3</c:v>
                </c:pt>
                <c:pt idx="2">
                  <c:v>0</c:v>
                </c:pt>
                <c:pt idx="3">
                  <c:v>5.0000000000000001E-3</c:v>
                </c:pt>
                <c:pt idx="4">
                  <c:v>2E-3</c:v>
                </c:pt>
                <c:pt idx="5">
                  <c:v>2E-3</c:v>
                </c:pt>
                <c:pt idx="6">
                  <c:v>2.6249999999999999E-2</c:v>
                </c:pt>
                <c:pt idx="7">
                  <c:v>2.6249999999999999E-2</c:v>
                </c:pt>
                <c:pt idx="8">
                  <c:v>2.6249999999999999E-2</c:v>
                </c:pt>
                <c:pt idx="9">
                  <c:v>2.6249999999999999E-2</c:v>
                </c:pt>
                <c:pt idx="10">
                  <c:v>2.6249999999999999E-2</c:v>
                </c:pt>
                <c:pt idx="11">
                  <c:v>2.6249999999999999E-2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6-4D86-B4D3-A43338D2166A}"/>
            </c:ext>
          </c:extLst>
        </c:ser>
        <c:ser>
          <c:idx val="2"/>
          <c:order val="2"/>
          <c:tx>
            <c:strRef>
              <c:f>'Est. vs Act. by Craft'!$E$58</c:f>
              <c:strCache>
                <c:ptCount val="1"/>
                <c:pt idx="0">
                  <c:v>Actual 
YTD Dose (Rem)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Craft'!$B$59:$B$70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Craft'!$E$59:$E$70</c:f>
              <c:numCache>
                <c:formatCode>0.000</c:formatCode>
                <c:ptCount val="12"/>
                <c:pt idx="0">
                  <c:v>1.7000000000000001E-2</c:v>
                </c:pt>
                <c:pt idx="1">
                  <c:v>2.4E-2</c:v>
                </c:pt>
                <c:pt idx="2">
                  <c:v>2.4E-2</c:v>
                </c:pt>
                <c:pt idx="3">
                  <c:v>2.9000000000000001E-2</c:v>
                </c:pt>
                <c:pt idx="4">
                  <c:v>3.1E-2</c:v>
                </c:pt>
                <c:pt idx="5">
                  <c:v>3.3000000000000002E-2</c:v>
                </c:pt>
                <c:pt idx="6">
                  <c:v>5.9249999999999997E-2</c:v>
                </c:pt>
                <c:pt idx="7">
                  <c:v>8.5499999999999993E-2</c:v>
                </c:pt>
                <c:pt idx="8">
                  <c:v>0.11174999999999999</c:v>
                </c:pt>
                <c:pt idx="9">
                  <c:v>0.13799999999999998</c:v>
                </c:pt>
                <c:pt idx="10">
                  <c:v>0.16424999999999998</c:v>
                </c:pt>
                <c:pt idx="11">
                  <c:v>0.19049999999999997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76-4D86-B4D3-A43338D21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2080544"/>
        <c:axId val="942080960"/>
      </c:lineChart>
      <c:catAx>
        <c:axId val="94208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080960"/>
        <c:crosses val="autoZero"/>
        <c:auto val="1"/>
        <c:lblAlgn val="ctr"/>
        <c:lblOffset val="100"/>
        <c:noMultiLvlLbl val="0"/>
      </c:catAx>
      <c:valAx>
        <c:axId val="94208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08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Engineering</a:t>
            </a:r>
            <a:r>
              <a:rPr lang="en-US" baseline="0"/>
              <a:t> 2023 Online Dose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'Est. vs Act. by Craft'!$C$74</c:f>
              <c:strCache>
                <c:ptCount val="1"/>
                <c:pt idx="0">
                  <c:v>YTD 
Dose Est. (Rem)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Craft'!$B$75:$B$86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Craft'!$C$75:$C$86</c:f>
              <c:numCache>
                <c:formatCode>0.000</c:formatCode>
                <c:ptCount val="12"/>
                <c:pt idx="0">
                  <c:v>7.0000000000000001E-3</c:v>
                </c:pt>
                <c:pt idx="1">
                  <c:v>1.3600000000000001E-2</c:v>
                </c:pt>
                <c:pt idx="2">
                  <c:v>2.0200000000000003E-2</c:v>
                </c:pt>
                <c:pt idx="3">
                  <c:v>2.6800000000000004E-2</c:v>
                </c:pt>
                <c:pt idx="4">
                  <c:v>3.3400000000000006E-2</c:v>
                </c:pt>
                <c:pt idx="5">
                  <c:v>4.0000000000000008E-2</c:v>
                </c:pt>
                <c:pt idx="6">
                  <c:v>4.6600000000000009E-2</c:v>
                </c:pt>
                <c:pt idx="7">
                  <c:v>5.3200000000000011E-2</c:v>
                </c:pt>
                <c:pt idx="8">
                  <c:v>5.9800000000000013E-2</c:v>
                </c:pt>
                <c:pt idx="9">
                  <c:v>6.6400000000000015E-2</c:v>
                </c:pt>
                <c:pt idx="10">
                  <c:v>7.3000000000000009E-2</c:v>
                </c:pt>
                <c:pt idx="11">
                  <c:v>7.9600000000000004E-2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B8-4A43-BA0F-42D60EF24D01}"/>
            </c:ext>
          </c:extLst>
        </c:ser>
        <c:ser>
          <c:idx val="1"/>
          <c:order val="1"/>
          <c:tx>
            <c:strRef>
              <c:f>'Est. vs Act. by Craft'!$D$74</c:f>
              <c:strCache>
                <c:ptCount val="1"/>
                <c:pt idx="0">
                  <c:v>Monthly Dose (Rem)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Craft'!$B$75:$B$86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Craft'!$D$75:$D$86</c:f>
              <c:numCache>
                <c:formatCode>0.000</c:formatCode>
                <c:ptCount val="12"/>
                <c:pt idx="0">
                  <c:v>0.04</c:v>
                </c:pt>
                <c:pt idx="1">
                  <c:v>5.0000000000000001E-3</c:v>
                </c:pt>
                <c:pt idx="2">
                  <c:v>0</c:v>
                </c:pt>
                <c:pt idx="3">
                  <c:v>1E-3</c:v>
                </c:pt>
                <c:pt idx="4">
                  <c:v>4.0000000000000001E-3</c:v>
                </c:pt>
                <c:pt idx="5">
                  <c:v>6.0000000000000001E-3</c:v>
                </c:pt>
                <c:pt idx="6">
                  <c:v>6.6E-3</c:v>
                </c:pt>
                <c:pt idx="7">
                  <c:v>6.6E-3</c:v>
                </c:pt>
                <c:pt idx="8">
                  <c:v>6.6E-3</c:v>
                </c:pt>
                <c:pt idx="9">
                  <c:v>6.6E-3</c:v>
                </c:pt>
                <c:pt idx="10">
                  <c:v>6.6E-3</c:v>
                </c:pt>
                <c:pt idx="11">
                  <c:v>6.6E-3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8-4A43-BA0F-42D60EF24D01}"/>
            </c:ext>
          </c:extLst>
        </c:ser>
        <c:ser>
          <c:idx val="2"/>
          <c:order val="2"/>
          <c:tx>
            <c:strRef>
              <c:f>'Est. vs Act. by Craft'!$E$74</c:f>
              <c:strCache>
                <c:ptCount val="1"/>
                <c:pt idx="0">
                  <c:v>Actual 
YTD Dose (Rem)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Craft'!$B$75:$B$86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Craft'!$E$75:$E$86</c:f>
              <c:numCache>
                <c:formatCode>0.000</c:formatCode>
                <c:ptCount val="12"/>
                <c:pt idx="0">
                  <c:v>0.04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4.5999999999999999E-2</c:v>
                </c:pt>
                <c:pt idx="4">
                  <c:v>0.05</c:v>
                </c:pt>
                <c:pt idx="5">
                  <c:v>5.6000000000000001E-2</c:v>
                </c:pt>
                <c:pt idx="6">
                  <c:v>6.2600000000000003E-2</c:v>
                </c:pt>
                <c:pt idx="7">
                  <c:v>6.9199999999999998E-2</c:v>
                </c:pt>
                <c:pt idx="8">
                  <c:v>7.5799999999999992E-2</c:v>
                </c:pt>
                <c:pt idx="9">
                  <c:v>8.2399999999999987E-2</c:v>
                </c:pt>
                <c:pt idx="10">
                  <c:v>8.8999999999999982E-2</c:v>
                </c:pt>
                <c:pt idx="11">
                  <c:v>9.5599999999999977E-2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B8-4A43-BA0F-42D60EF24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8344448"/>
        <c:axId val="988348608"/>
      </c:lineChart>
      <c:catAx>
        <c:axId val="98834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348608"/>
        <c:crosses val="autoZero"/>
        <c:auto val="1"/>
        <c:lblAlgn val="ctr"/>
        <c:lblOffset val="100"/>
        <c:noMultiLvlLbl val="0"/>
      </c:catAx>
      <c:valAx>
        <c:axId val="98834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34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Nuclear Projects 2023 Online Dose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'Est. vs Act. by Craft'!$C$90</c:f>
              <c:strCache>
                <c:ptCount val="1"/>
                <c:pt idx="0">
                  <c:v>YTD 
Dose Est. (Rem)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Craft'!$B$91:$B$102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June*</c:v>
                </c:pt>
                <c:pt idx="6">
                  <c:v>July*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Craft'!$C$91:$C$102</c:f>
              <c:numCache>
                <c:formatCode>0.000</c:formatCode>
                <c:ptCount val="12"/>
                <c:pt idx="0">
                  <c:v>0.13489999999999999</c:v>
                </c:pt>
                <c:pt idx="1">
                  <c:v>0.26979999999999998</c:v>
                </c:pt>
                <c:pt idx="2">
                  <c:v>0.40469999999999995</c:v>
                </c:pt>
                <c:pt idx="3">
                  <c:v>2.0716999999999999</c:v>
                </c:pt>
                <c:pt idx="4">
                  <c:v>2.2066999999999997</c:v>
                </c:pt>
                <c:pt idx="5">
                  <c:v>3.8736999999999995</c:v>
                </c:pt>
                <c:pt idx="6">
                  <c:v>5.5406999999999993</c:v>
                </c:pt>
                <c:pt idx="7">
                  <c:v>5.6755999999999993</c:v>
                </c:pt>
                <c:pt idx="8">
                  <c:v>5.8104999999999993</c:v>
                </c:pt>
                <c:pt idx="9">
                  <c:v>5.9453999999999994</c:v>
                </c:pt>
                <c:pt idx="10">
                  <c:v>6.0802999999999994</c:v>
                </c:pt>
                <c:pt idx="11">
                  <c:v>6.2151999999999994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AA-492C-A2FD-4BD2C3DB85BC}"/>
            </c:ext>
          </c:extLst>
        </c:ser>
        <c:ser>
          <c:idx val="1"/>
          <c:order val="1"/>
          <c:tx>
            <c:strRef>
              <c:f>'Est. vs Act. by Craft'!$D$90</c:f>
              <c:strCache>
                <c:ptCount val="1"/>
                <c:pt idx="0">
                  <c:v>Monthly Dose (Rem)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Craft'!$B$91:$B$102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June*</c:v>
                </c:pt>
                <c:pt idx="6">
                  <c:v>July*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Craft'!$D$91:$D$102</c:f>
              <c:numCache>
                <c:formatCode>0.000</c:formatCode>
                <c:ptCount val="12"/>
                <c:pt idx="0">
                  <c:v>6.5000000000000002E-2</c:v>
                </c:pt>
                <c:pt idx="1">
                  <c:v>0.23599999999999999</c:v>
                </c:pt>
                <c:pt idx="2">
                  <c:v>0</c:v>
                </c:pt>
                <c:pt idx="3">
                  <c:v>0.02</c:v>
                </c:pt>
                <c:pt idx="4">
                  <c:v>0.188</c:v>
                </c:pt>
                <c:pt idx="5">
                  <c:v>0.76600000000000001</c:v>
                </c:pt>
                <c:pt idx="6">
                  <c:v>1.667</c:v>
                </c:pt>
                <c:pt idx="7">
                  <c:v>0.13489999999999999</c:v>
                </c:pt>
                <c:pt idx="8">
                  <c:v>0.13489999999999999</c:v>
                </c:pt>
                <c:pt idx="9">
                  <c:v>0.13489999999999999</c:v>
                </c:pt>
                <c:pt idx="10">
                  <c:v>0.13489999999999999</c:v>
                </c:pt>
                <c:pt idx="11">
                  <c:v>0.13489999999999999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A-492C-A2FD-4BD2C3DB85BC}"/>
            </c:ext>
          </c:extLst>
        </c:ser>
        <c:ser>
          <c:idx val="2"/>
          <c:order val="2"/>
          <c:tx>
            <c:strRef>
              <c:f>'Est. vs Act. by Craft'!$E$90</c:f>
              <c:strCache>
                <c:ptCount val="1"/>
                <c:pt idx="0">
                  <c:v>Actual 
YTD Dose (Rem)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Craft'!$B$91:$B$102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June*</c:v>
                </c:pt>
                <c:pt idx="6">
                  <c:v>July*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Craft'!$E$91:$E$102</c:f>
              <c:numCache>
                <c:formatCode>0.000</c:formatCode>
                <c:ptCount val="12"/>
                <c:pt idx="0">
                  <c:v>6.5000000000000002E-2</c:v>
                </c:pt>
                <c:pt idx="1">
                  <c:v>0.30099999999999999</c:v>
                </c:pt>
                <c:pt idx="2">
                  <c:v>0.30099999999999999</c:v>
                </c:pt>
                <c:pt idx="3">
                  <c:v>0.32100000000000001</c:v>
                </c:pt>
                <c:pt idx="4">
                  <c:v>0.50900000000000001</c:v>
                </c:pt>
                <c:pt idx="5">
                  <c:v>1.2749999999999999</c:v>
                </c:pt>
                <c:pt idx="6">
                  <c:v>2.9420000000000002</c:v>
                </c:pt>
                <c:pt idx="7">
                  <c:v>3.0769000000000002</c:v>
                </c:pt>
                <c:pt idx="8">
                  <c:v>3.2118000000000002</c:v>
                </c:pt>
                <c:pt idx="9">
                  <c:v>3.3467000000000002</c:v>
                </c:pt>
                <c:pt idx="10">
                  <c:v>3.4816000000000003</c:v>
                </c:pt>
                <c:pt idx="11">
                  <c:v>3.6165000000000003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A-492C-A2FD-4BD2C3DB8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6982240"/>
        <c:axId val="926983488"/>
      </c:lineChart>
      <c:catAx>
        <c:axId val="92698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983488"/>
        <c:crosses val="autoZero"/>
        <c:auto val="1"/>
        <c:lblAlgn val="ctr"/>
        <c:lblOffset val="100"/>
        <c:noMultiLvlLbl val="0"/>
      </c:catAx>
      <c:valAx>
        <c:axId val="92698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98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Radiation Protection 2023 Online Dose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'Est. vs Act. by Craft'!$C$106</c:f>
              <c:strCache>
                <c:ptCount val="1"/>
                <c:pt idx="0">
                  <c:v>YTD 
Dose Est. (Rem)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Craft'!$B$107:$B$118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Craft'!$C$107:$C$118</c:f>
              <c:numCache>
                <c:formatCode>0.000</c:formatCode>
                <c:ptCount val="12"/>
                <c:pt idx="0">
                  <c:v>0.1583</c:v>
                </c:pt>
                <c:pt idx="1">
                  <c:v>0.31659999999999999</c:v>
                </c:pt>
                <c:pt idx="2">
                  <c:v>0.47489999999999999</c:v>
                </c:pt>
                <c:pt idx="3">
                  <c:v>0.63319999999999999</c:v>
                </c:pt>
                <c:pt idx="4">
                  <c:v>0.79149999999999998</c:v>
                </c:pt>
                <c:pt idx="5">
                  <c:v>0.94979999999999998</c:v>
                </c:pt>
                <c:pt idx="6">
                  <c:v>1.1080999999999999</c:v>
                </c:pt>
                <c:pt idx="7">
                  <c:v>1.2664</c:v>
                </c:pt>
                <c:pt idx="8">
                  <c:v>1.4247000000000001</c:v>
                </c:pt>
                <c:pt idx="9">
                  <c:v>1.5830000000000002</c:v>
                </c:pt>
                <c:pt idx="10">
                  <c:v>1.7413000000000003</c:v>
                </c:pt>
                <c:pt idx="11">
                  <c:v>1.8996000000000004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4-4FB6-BD60-8C56A62DA893}"/>
            </c:ext>
          </c:extLst>
        </c:ser>
        <c:ser>
          <c:idx val="1"/>
          <c:order val="1"/>
          <c:tx>
            <c:strRef>
              <c:f>'Est. vs Act. by Craft'!$D$106</c:f>
              <c:strCache>
                <c:ptCount val="1"/>
                <c:pt idx="0">
                  <c:v>Monthly Dose (Rem)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Craft'!$B$107:$B$118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Craft'!$D$107:$D$118</c:f>
              <c:numCache>
                <c:formatCode>0.000</c:formatCode>
                <c:ptCount val="12"/>
                <c:pt idx="0">
                  <c:v>0.218</c:v>
                </c:pt>
                <c:pt idx="1">
                  <c:v>0.10299999999999999</c:v>
                </c:pt>
                <c:pt idx="2">
                  <c:v>6.3E-2</c:v>
                </c:pt>
                <c:pt idx="3">
                  <c:v>6.6000000000000003E-2</c:v>
                </c:pt>
                <c:pt idx="4">
                  <c:v>0.10100000000000001</c:v>
                </c:pt>
                <c:pt idx="5">
                  <c:v>0.193</c:v>
                </c:pt>
                <c:pt idx="6">
                  <c:v>0.1583</c:v>
                </c:pt>
                <c:pt idx="7">
                  <c:v>0.1583</c:v>
                </c:pt>
                <c:pt idx="8">
                  <c:v>0.1583</c:v>
                </c:pt>
                <c:pt idx="9">
                  <c:v>0.1583</c:v>
                </c:pt>
                <c:pt idx="10">
                  <c:v>0.1583</c:v>
                </c:pt>
                <c:pt idx="11">
                  <c:v>0.1583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4-4FB6-BD60-8C56A62DA893}"/>
            </c:ext>
          </c:extLst>
        </c:ser>
        <c:ser>
          <c:idx val="2"/>
          <c:order val="2"/>
          <c:tx>
            <c:strRef>
              <c:f>'Est. vs Act. by Craft'!$E$106</c:f>
              <c:strCache>
                <c:ptCount val="1"/>
                <c:pt idx="0">
                  <c:v>Actual 
YTD Dose (Rem)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Craft'!$B$107:$B$118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Craft'!$E$107:$E$118</c:f>
              <c:numCache>
                <c:formatCode>0.000</c:formatCode>
                <c:ptCount val="12"/>
                <c:pt idx="0">
                  <c:v>0.218</c:v>
                </c:pt>
                <c:pt idx="1">
                  <c:v>0.32100000000000001</c:v>
                </c:pt>
                <c:pt idx="2">
                  <c:v>0.38400000000000001</c:v>
                </c:pt>
                <c:pt idx="3">
                  <c:v>0.45</c:v>
                </c:pt>
                <c:pt idx="4">
                  <c:v>0.55100000000000005</c:v>
                </c:pt>
                <c:pt idx="5">
                  <c:v>0.74399999999999999</c:v>
                </c:pt>
                <c:pt idx="6">
                  <c:v>0.90229999999999999</c:v>
                </c:pt>
                <c:pt idx="7">
                  <c:v>1.0606</c:v>
                </c:pt>
                <c:pt idx="8">
                  <c:v>1.2189000000000001</c:v>
                </c:pt>
                <c:pt idx="9">
                  <c:v>1.3772000000000002</c:v>
                </c:pt>
                <c:pt idx="10">
                  <c:v>1.5355000000000003</c:v>
                </c:pt>
                <c:pt idx="11">
                  <c:v>1.6938000000000004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94-4FB6-BD60-8C56A62DA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6134240"/>
        <c:axId val="986158368"/>
      </c:lineChart>
      <c:catAx>
        <c:axId val="98613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158368"/>
        <c:crosses val="autoZero"/>
        <c:auto val="1"/>
        <c:lblAlgn val="ctr"/>
        <c:lblOffset val="100"/>
        <c:noMultiLvlLbl val="0"/>
      </c:catAx>
      <c:valAx>
        <c:axId val="98615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13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444444444444446E-2"/>
          <c:y val="0.87557815689705432"/>
          <c:w val="0.7116934830353483"/>
          <c:h val="0.12442204177401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RMC 2023 Online Dose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'Est. vs Act. by Craft'!$C$121</c:f>
              <c:strCache>
                <c:ptCount val="1"/>
                <c:pt idx="0">
                  <c:v>YTD 
Dose Est. (Rem)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Craft'!$B$122:$B$133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Craft'!$C$122:$C$133</c:f>
              <c:numCache>
                <c:formatCode>0.000</c:formatCode>
                <c:ptCount val="12"/>
                <c:pt idx="0">
                  <c:v>4.58E-2</c:v>
                </c:pt>
                <c:pt idx="1">
                  <c:v>9.1600000000000001E-2</c:v>
                </c:pt>
                <c:pt idx="2">
                  <c:v>0.13739999999999999</c:v>
                </c:pt>
                <c:pt idx="3">
                  <c:v>0.1832</c:v>
                </c:pt>
                <c:pt idx="4">
                  <c:v>0.22900000000000001</c:v>
                </c:pt>
                <c:pt idx="5">
                  <c:v>0.27479999999999999</c:v>
                </c:pt>
                <c:pt idx="6">
                  <c:v>0.3206</c:v>
                </c:pt>
                <c:pt idx="7">
                  <c:v>0.3664</c:v>
                </c:pt>
                <c:pt idx="8">
                  <c:v>0.41220000000000001</c:v>
                </c:pt>
                <c:pt idx="9">
                  <c:v>0.45800000000000002</c:v>
                </c:pt>
                <c:pt idx="10">
                  <c:v>0.50380000000000003</c:v>
                </c:pt>
                <c:pt idx="11">
                  <c:v>0.54959999999999998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A-4B99-88DA-7DE2736871CB}"/>
            </c:ext>
          </c:extLst>
        </c:ser>
        <c:ser>
          <c:idx val="1"/>
          <c:order val="1"/>
          <c:tx>
            <c:strRef>
              <c:f>'Est. vs Act. by Craft'!$D$121</c:f>
              <c:strCache>
                <c:ptCount val="1"/>
                <c:pt idx="0">
                  <c:v>Monthly Dose (Rem)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Craft'!$B$122:$B$133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Craft'!$D$122:$D$133</c:f>
              <c:numCache>
                <c:formatCode>0.000</c:formatCode>
                <c:ptCount val="12"/>
                <c:pt idx="0">
                  <c:v>0.20799999999999999</c:v>
                </c:pt>
                <c:pt idx="1">
                  <c:v>1.2999999999999999E-2</c:v>
                </c:pt>
                <c:pt idx="2">
                  <c:v>1.7999999999999999E-2</c:v>
                </c:pt>
                <c:pt idx="3">
                  <c:v>3.5000000000000003E-2</c:v>
                </c:pt>
                <c:pt idx="4">
                  <c:v>3.0000000000000001E-3</c:v>
                </c:pt>
                <c:pt idx="5">
                  <c:v>5.0000000000000001E-3</c:v>
                </c:pt>
                <c:pt idx="6">
                  <c:v>4.58E-2</c:v>
                </c:pt>
                <c:pt idx="7">
                  <c:v>4.58E-2</c:v>
                </c:pt>
                <c:pt idx="8">
                  <c:v>4.58E-2</c:v>
                </c:pt>
                <c:pt idx="9">
                  <c:v>4.58E-2</c:v>
                </c:pt>
                <c:pt idx="10">
                  <c:v>4.58E-2</c:v>
                </c:pt>
                <c:pt idx="11">
                  <c:v>4.58E-2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CA-4B99-88DA-7DE2736871CB}"/>
            </c:ext>
          </c:extLst>
        </c:ser>
        <c:ser>
          <c:idx val="2"/>
          <c:order val="2"/>
          <c:tx>
            <c:strRef>
              <c:f>'Est. vs Act. by Craft'!$E$121</c:f>
              <c:strCache>
                <c:ptCount val="1"/>
                <c:pt idx="0">
                  <c:v>Actual 
YTD Dose (Rem)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Craft'!$B$122:$B$133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Craft'!$E$122:$E$133</c:f>
              <c:numCache>
                <c:formatCode>0.000</c:formatCode>
                <c:ptCount val="12"/>
                <c:pt idx="0">
                  <c:v>0.20799999999999999</c:v>
                </c:pt>
                <c:pt idx="1">
                  <c:v>0.221</c:v>
                </c:pt>
                <c:pt idx="2">
                  <c:v>0.23899999999999999</c:v>
                </c:pt>
                <c:pt idx="3">
                  <c:v>0.27400000000000002</c:v>
                </c:pt>
                <c:pt idx="4">
                  <c:v>0.27700000000000002</c:v>
                </c:pt>
                <c:pt idx="5">
                  <c:v>0.28200000000000003</c:v>
                </c:pt>
                <c:pt idx="6">
                  <c:v>0.32780000000000004</c:v>
                </c:pt>
                <c:pt idx="7">
                  <c:v>0.37360000000000004</c:v>
                </c:pt>
                <c:pt idx="8">
                  <c:v>0.41940000000000005</c:v>
                </c:pt>
                <c:pt idx="9">
                  <c:v>0.46520000000000006</c:v>
                </c:pt>
                <c:pt idx="10">
                  <c:v>0.51100000000000001</c:v>
                </c:pt>
                <c:pt idx="11">
                  <c:v>0.55679999999999996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CA-4B99-88DA-7DE273687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860544"/>
        <c:axId val="980864704"/>
      </c:lineChart>
      <c:catAx>
        <c:axId val="9808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864704"/>
        <c:crosses val="autoZero"/>
        <c:auto val="1"/>
        <c:lblAlgn val="ctr"/>
        <c:lblOffset val="100"/>
        <c:noMultiLvlLbl val="0"/>
      </c:catAx>
      <c:valAx>
        <c:axId val="98086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8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Chemistry</a:t>
            </a:r>
            <a:r>
              <a:rPr lang="en-US" baseline="0"/>
              <a:t> 2023 Online Dose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'Est. vs Act. by Craft'!$C$136</c:f>
              <c:strCache>
                <c:ptCount val="1"/>
                <c:pt idx="0">
                  <c:v>YTD 
Dose Est. (Rem)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Craft'!$B$137:$B$148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Craft'!$C$137:$C$148</c:f>
              <c:numCache>
                <c:formatCode>0.000</c:formatCode>
                <c:ptCount val="12"/>
                <c:pt idx="0">
                  <c:v>3.8899999999999997E-2</c:v>
                </c:pt>
                <c:pt idx="1">
                  <c:v>7.7799999999999994E-2</c:v>
                </c:pt>
                <c:pt idx="2">
                  <c:v>0.1167</c:v>
                </c:pt>
                <c:pt idx="3">
                  <c:v>0.15559999999999999</c:v>
                </c:pt>
                <c:pt idx="4">
                  <c:v>0.19449999999999998</c:v>
                </c:pt>
                <c:pt idx="5">
                  <c:v>0.23339999999999997</c:v>
                </c:pt>
                <c:pt idx="6">
                  <c:v>0.27229999999999999</c:v>
                </c:pt>
                <c:pt idx="7">
                  <c:v>0.31119999999999998</c:v>
                </c:pt>
                <c:pt idx="8">
                  <c:v>0.35009999999999997</c:v>
                </c:pt>
                <c:pt idx="9">
                  <c:v>0.38899999999999996</c:v>
                </c:pt>
                <c:pt idx="10">
                  <c:v>0.42789999999999995</c:v>
                </c:pt>
                <c:pt idx="11">
                  <c:v>0.46679999999999994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DC-4AD7-B917-CD441DEA6C70}"/>
            </c:ext>
          </c:extLst>
        </c:ser>
        <c:ser>
          <c:idx val="1"/>
          <c:order val="1"/>
          <c:tx>
            <c:strRef>
              <c:f>'Est. vs Act. by Craft'!$D$136</c:f>
              <c:strCache>
                <c:ptCount val="1"/>
                <c:pt idx="0">
                  <c:v>Monthly Dose (Rem)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Craft'!$B$137:$B$148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Craft'!$D$137:$D$148</c:f>
              <c:numCache>
                <c:formatCode>0.000</c:formatCode>
                <c:ptCount val="12"/>
                <c:pt idx="0">
                  <c:v>4.5999999999999999E-2</c:v>
                </c:pt>
                <c:pt idx="1">
                  <c:v>3.6999999999999998E-2</c:v>
                </c:pt>
                <c:pt idx="2">
                  <c:v>1.7999999999999999E-2</c:v>
                </c:pt>
                <c:pt idx="3">
                  <c:v>3.8899999999999997E-2</c:v>
                </c:pt>
                <c:pt idx="4">
                  <c:v>4.1000000000000002E-2</c:v>
                </c:pt>
                <c:pt idx="5">
                  <c:v>2.8000000000000001E-2</c:v>
                </c:pt>
                <c:pt idx="6">
                  <c:v>3.8899999999999997E-2</c:v>
                </c:pt>
                <c:pt idx="7">
                  <c:v>3.8899999999999997E-2</c:v>
                </c:pt>
                <c:pt idx="8">
                  <c:v>3.8899999999999997E-2</c:v>
                </c:pt>
                <c:pt idx="9">
                  <c:v>3.8899999999999997E-2</c:v>
                </c:pt>
                <c:pt idx="10">
                  <c:v>3.8899999999999997E-2</c:v>
                </c:pt>
                <c:pt idx="11">
                  <c:v>3.8899999999999997E-2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DC-4AD7-B917-CD441DEA6C70}"/>
            </c:ext>
          </c:extLst>
        </c:ser>
        <c:ser>
          <c:idx val="2"/>
          <c:order val="2"/>
          <c:tx>
            <c:strRef>
              <c:f>'Est. vs Act. by Craft'!$E$136</c:f>
              <c:strCache>
                <c:ptCount val="1"/>
                <c:pt idx="0">
                  <c:v>Actual 
YTD Dose (Rem)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Craft'!$B$137:$B$148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Craft'!$E$137:$E$148</c:f>
              <c:numCache>
                <c:formatCode>0.000</c:formatCode>
                <c:ptCount val="12"/>
                <c:pt idx="0">
                  <c:v>4.5999999999999999E-2</c:v>
                </c:pt>
                <c:pt idx="1">
                  <c:v>8.299999999999999E-2</c:v>
                </c:pt>
                <c:pt idx="2">
                  <c:v>0.10099999999999999</c:v>
                </c:pt>
                <c:pt idx="3">
                  <c:v>0.1399</c:v>
                </c:pt>
                <c:pt idx="4">
                  <c:v>0.18090000000000001</c:v>
                </c:pt>
                <c:pt idx="5">
                  <c:v>0.2089</c:v>
                </c:pt>
                <c:pt idx="6">
                  <c:v>0.24779999999999999</c:v>
                </c:pt>
                <c:pt idx="7">
                  <c:v>0.28670000000000001</c:v>
                </c:pt>
                <c:pt idx="8">
                  <c:v>0.3256</c:v>
                </c:pt>
                <c:pt idx="9">
                  <c:v>0.36449999999999999</c:v>
                </c:pt>
                <c:pt idx="10">
                  <c:v>0.40339999999999998</c:v>
                </c:pt>
                <c:pt idx="11">
                  <c:v>0.44229999999999997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DC-4AD7-B917-CD441DEA6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6334720"/>
        <c:axId val="1196337216"/>
      </c:lineChart>
      <c:catAx>
        <c:axId val="119633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6337216"/>
        <c:crosses val="autoZero"/>
        <c:auto val="1"/>
        <c:lblAlgn val="ctr"/>
        <c:lblOffset val="100"/>
        <c:noMultiLvlLbl val="0"/>
      </c:catAx>
      <c:valAx>
        <c:axId val="119633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633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Civil</a:t>
            </a:r>
            <a:r>
              <a:rPr lang="en-US" baseline="0"/>
              <a:t> 2023 Online Dose Trend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'Est. vs Act. by Craft'!$C$151</c:f>
              <c:strCache>
                <c:ptCount val="1"/>
                <c:pt idx="0">
                  <c:v>YTD 
Dose Est. (Rem)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Craft'!$B$152:$B$163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Craft'!$C$152:$C$163</c:f>
              <c:numCache>
                <c:formatCode>0.000</c:formatCode>
                <c:ptCount val="12"/>
                <c:pt idx="0">
                  <c:v>0.1313</c:v>
                </c:pt>
                <c:pt idx="1">
                  <c:v>0.2626</c:v>
                </c:pt>
                <c:pt idx="2">
                  <c:v>0.39390000000000003</c:v>
                </c:pt>
                <c:pt idx="3">
                  <c:v>0.5252</c:v>
                </c:pt>
                <c:pt idx="4">
                  <c:v>0.65649999999999997</c:v>
                </c:pt>
                <c:pt idx="5">
                  <c:v>0.78779999999999994</c:v>
                </c:pt>
                <c:pt idx="6">
                  <c:v>0.91909999999999992</c:v>
                </c:pt>
                <c:pt idx="7">
                  <c:v>1.0504</c:v>
                </c:pt>
                <c:pt idx="8">
                  <c:v>1.1817</c:v>
                </c:pt>
                <c:pt idx="9">
                  <c:v>1.3129999999999999</c:v>
                </c:pt>
                <c:pt idx="10">
                  <c:v>1.4442999999999999</c:v>
                </c:pt>
                <c:pt idx="11">
                  <c:v>1.5755999999999999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93-41A6-8B6D-4FD36D343DA3}"/>
            </c:ext>
          </c:extLst>
        </c:ser>
        <c:ser>
          <c:idx val="1"/>
          <c:order val="1"/>
          <c:tx>
            <c:strRef>
              <c:f>'Est. vs Act. by Craft'!$D$151</c:f>
              <c:strCache>
                <c:ptCount val="1"/>
                <c:pt idx="0">
                  <c:v>Monthly Dose (Rem)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Craft'!$B$152:$B$163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Craft'!$D$152:$D$163</c:f>
              <c:numCache>
                <c:formatCode>0.000</c:formatCode>
                <c:ptCount val="12"/>
                <c:pt idx="0">
                  <c:v>0.17699999999999999</c:v>
                </c:pt>
                <c:pt idx="1">
                  <c:v>0.125</c:v>
                </c:pt>
                <c:pt idx="2">
                  <c:v>0</c:v>
                </c:pt>
                <c:pt idx="3">
                  <c:v>8.9999999999999993E-3</c:v>
                </c:pt>
                <c:pt idx="4">
                  <c:v>3.1E-2</c:v>
                </c:pt>
                <c:pt idx="5">
                  <c:v>0.151</c:v>
                </c:pt>
                <c:pt idx="6">
                  <c:v>0.1313</c:v>
                </c:pt>
                <c:pt idx="7">
                  <c:v>0.1313</c:v>
                </c:pt>
                <c:pt idx="8">
                  <c:v>0.1313</c:v>
                </c:pt>
                <c:pt idx="9">
                  <c:v>0.1313</c:v>
                </c:pt>
                <c:pt idx="10">
                  <c:v>0.1313</c:v>
                </c:pt>
                <c:pt idx="11">
                  <c:v>0.1313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3-41A6-8B6D-4FD36D343DA3}"/>
            </c:ext>
          </c:extLst>
        </c:ser>
        <c:ser>
          <c:idx val="2"/>
          <c:order val="2"/>
          <c:tx>
            <c:strRef>
              <c:f>'Est. vs Act. by Craft'!$E$151</c:f>
              <c:strCache>
                <c:ptCount val="1"/>
                <c:pt idx="0">
                  <c:v>Actual 
YTD Dose (Rem)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'Est. vs Act. by Craft'!$B$152:$B$163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'Est. vs Act. by Craft'!$E$152:$E$163</c:f>
              <c:numCache>
                <c:formatCode>0.000</c:formatCode>
                <c:ptCount val="12"/>
                <c:pt idx="0">
                  <c:v>0.17699999999999999</c:v>
                </c:pt>
                <c:pt idx="1">
                  <c:v>0.30199999999999999</c:v>
                </c:pt>
                <c:pt idx="2">
                  <c:v>0.30199999999999999</c:v>
                </c:pt>
                <c:pt idx="3">
                  <c:v>0.311</c:v>
                </c:pt>
                <c:pt idx="4">
                  <c:v>0.34199999999999997</c:v>
                </c:pt>
                <c:pt idx="5">
                  <c:v>0.49299999999999999</c:v>
                </c:pt>
                <c:pt idx="6">
                  <c:v>0.62429999999999997</c:v>
                </c:pt>
                <c:pt idx="7">
                  <c:v>0.75559999999999994</c:v>
                </c:pt>
                <c:pt idx="8">
                  <c:v>0.88689999999999991</c:v>
                </c:pt>
                <c:pt idx="9">
                  <c:v>1.0182</c:v>
                </c:pt>
                <c:pt idx="10">
                  <c:v>1.1495</c:v>
                </c:pt>
                <c:pt idx="11">
                  <c:v>1.2807999999999999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93-41A6-8B6D-4FD36D343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6555712"/>
        <c:axId val="936543648"/>
      </c:lineChart>
      <c:catAx>
        <c:axId val="93655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6543648"/>
        <c:crosses val="autoZero"/>
        <c:auto val="1"/>
        <c:lblAlgn val="ctr"/>
        <c:lblOffset val="100"/>
        <c:noMultiLvlLbl val="0"/>
      </c:catAx>
      <c:valAx>
        <c:axId val="93654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655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306917</xdr:colOff>
      <xdr:row>26</xdr:row>
      <xdr:rowOff>31750</xdr:rowOff>
    </xdr:from>
    <xdr:to>
      <xdr:col>14</xdr:col>
      <xdr:colOff>0</xdr:colOff>
      <xdr:row>39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FB328BF-5C34-4A55-8D01-CB20AAA843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296333</xdr:colOff>
      <xdr:row>42</xdr:row>
      <xdr:rowOff>10583</xdr:rowOff>
    </xdr:from>
    <xdr:to>
      <xdr:col>13</xdr:col>
      <xdr:colOff>520700</xdr:colOff>
      <xdr:row>54</xdr:row>
      <xdr:rowOff>50800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170A659-AB05-4FDD-8D03-DE4435447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391584</xdr:colOff>
      <xdr:row>57</xdr:row>
      <xdr:rowOff>31750</xdr:rowOff>
    </xdr:from>
    <xdr:to>
      <xdr:col>13</xdr:col>
      <xdr:colOff>542926</xdr:colOff>
      <xdr:row>70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ED9BFF5-B6E9-4C89-AE31-095611F5ED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296333</xdr:colOff>
      <xdr:row>73</xdr:row>
      <xdr:rowOff>31750</xdr:rowOff>
    </xdr:from>
    <xdr:to>
      <xdr:col>13</xdr:col>
      <xdr:colOff>495300</xdr:colOff>
      <xdr:row>85</xdr:row>
      <xdr:rowOff>177800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270635F-5663-4AC1-A9E9-F8878D65E4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285750</xdr:colOff>
      <xdr:row>89</xdr:row>
      <xdr:rowOff>21166</xdr:rowOff>
    </xdr:from>
    <xdr:to>
      <xdr:col>13</xdr:col>
      <xdr:colOff>582083</xdr:colOff>
      <xdr:row>102</xdr:row>
      <xdr:rowOff>10582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AC017E7-D629-4CED-A246-193ECBA064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300565</xdr:colOff>
      <xdr:row>105</xdr:row>
      <xdr:rowOff>20106</xdr:rowOff>
    </xdr:from>
    <xdr:to>
      <xdr:col>14</xdr:col>
      <xdr:colOff>21168</xdr:colOff>
      <xdr:row>118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CD32B15-2B7B-4A7E-B6D6-FC889385F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359833</xdr:colOff>
      <xdr:row>120</xdr:row>
      <xdr:rowOff>31750</xdr:rowOff>
    </xdr:from>
    <xdr:to>
      <xdr:col>13</xdr:col>
      <xdr:colOff>542924</xdr:colOff>
      <xdr:row>132</xdr:row>
      <xdr:rowOff>101600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4A7664E-DE8B-483C-ACD3-CBB92950E7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222250</xdr:colOff>
      <xdr:row>135</xdr:row>
      <xdr:rowOff>31750</xdr:rowOff>
    </xdr:from>
    <xdr:to>
      <xdr:col>13</xdr:col>
      <xdr:colOff>529166</xdr:colOff>
      <xdr:row>147</xdr:row>
      <xdr:rowOff>116415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3B7A417-DF0C-4156-9D24-CFFBFEE369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285750</xdr:colOff>
      <xdr:row>150</xdr:row>
      <xdr:rowOff>0</xdr:rowOff>
    </xdr:from>
    <xdr:to>
      <xdr:col>13</xdr:col>
      <xdr:colOff>497415</xdr:colOff>
      <xdr:row>162</xdr:row>
      <xdr:rowOff>158750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E275C15-C569-49BD-A7D9-55CEE08B80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381000</xdr:colOff>
      <xdr:row>164</xdr:row>
      <xdr:rowOff>190500</xdr:rowOff>
    </xdr:from>
    <xdr:to>
      <xdr:col>13</xdr:col>
      <xdr:colOff>539749</xdr:colOff>
      <xdr:row>178</xdr:row>
      <xdr:rowOff>42333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63421D23-6D59-4527-963F-D3013C4850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317500</xdr:colOff>
      <xdr:row>181</xdr:row>
      <xdr:rowOff>21167</xdr:rowOff>
    </xdr:from>
    <xdr:to>
      <xdr:col>13</xdr:col>
      <xdr:colOff>592665</xdr:colOff>
      <xdr:row>194</xdr:row>
      <xdr:rowOff>95250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BC13817-072A-40BA-B973-58E49F4502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412750</xdr:colOff>
      <xdr:row>197</xdr:row>
      <xdr:rowOff>42333</xdr:rowOff>
    </xdr:from>
    <xdr:to>
      <xdr:col>14</xdr:col>
      <xdr:colOff>21166</xdr:colOff>
      <xdr:row>210</xdr:row>
      <xdr:rowOff>74084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5F508068-5E09-470F-9611-9766D91A10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433917</xdr:colOff>
      <xdr:row>213</xdr:row>
      <xdr:rowOff>31751</xdr:rowOff>
    </xdr:from>
    <xdr:to>
      <xdr:col>14</xdr:col>
      <xdr:colOff>0</xdr:colOff>
      <xdr:row>225</xdr:row>
      <xdr:rowOff>105835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92F0A3AD-34CE-47B8-B5EC-1FCA9C7C19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480215</xdr:colOff>
      <xdr:row>228</xdr:row>
      <xdr:rowOff>25135</xdr:rowOff>
    </xdr:from>
    <xdr:to>
      <xdr:col>13</xdr:col>
      <xdr:colOff>592666</xdr:colOff>
      <xdr:row>241</xdr:row>
      <xdr:rowOff>52918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8C912E6B-5AC4-4251-B09B-685013FECB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54421-F4C5-42B8-86B7-3C944BABEB9B}">
  <dimension ref="A1:AK244"/>
  <sheetViews>
    <sheetView tabSelected="1" zoomScale="90" zoomScaleNormal="90" workbookViewId="0">
      <pane xSplit="2" topLeftCell="C1" activePane="topRight" state="frozen"/>
      <selection pane="topRight" activeCell="O33" sqref="O33"/>
    </sheetView>
  </sheetViews>
  <sheetFormatPr defaultColWidth="9.140625" defaultRowHeight="15" x14ac:dyDescent="0.25"/>
  <cols>
    <col min="1" max="1" width="9.140625" style="5"/>
    <col min="2" max="2" width="25.7109375" style="6" customWidth="1"/>
    <col min="3" max="3" width="13.7109375" style="1" customWidth="1"/>
    <col min="4" max="4" width="12" style="1" customWidth="1"/>
    <col min="5" max="5" width="9.140625" style="4" customWidth="1"/>
    <col min="6" max="6" width="10.85546875" style="1" customWidth="1"/>
    <col min="7" max="7" width="9.28515625" style="4" customWidth="1"/>
    <col min="8" max="8" width="9.140625" style="1"/>
    <col min="9" max="9" width="7.85546875" style="4" customWidth="1"/>
    <col min="10" max="10" width="9.140625" style="1"/>
    <col min="11" max="11" width="7.85546875" style="4" customWidth="1"/>
    <col min="12" max="12" width="9.140625" style="1"/>
    <col min="13" max="13" width="7.7109375" style="4" customWidth="1"/>
    <col min="14" max="14" width="9.140625" style="1"/>
    <col min="15" max="15" width="9.140625" style="4"/>
    <col min="16" max="16" width="9.140625" style="1"/>
    <col min="17" max="17" width="9.140625" style="4"/>
    <col min="18" max="18" width="11.28515625" style="1" customWidth="1"/>
    <col min="19" max="19" width="10.5703125" style="4" customWidth="1"/>
    <col min="20" max="20" width="9.140625" style="1"/>
    <col min="21" max="21" width="12" style="4" customWidth="1"/>
    <col min="22" max="22" width="10.85546875" style="1" customWidth="1"/>
    <col min="23" max="23" width="9.140625" style="4"/>
    <col min="24" max="24" width="9.140625" style="1"/>
    <col min="25" max="25" width="10.140625" style="4" customWidth="1"/>
    <col min="26" max="26" width="10" style="1" customWidth="1"/>
    <col min="27" max="27" width="10" style="4" customWidth="1"/>
    <col min="28" max="28" width="10" style="1" customWidth="1"/>
    <col min="29" max="29" width="9.140625" style="1"/>
    <col min="30" max="31" width="9.140625" style="4"/>
    <col min="32" max="32" width="9.140625" style="1"/>
    <col min="33" max="33" width="27.85546875" style="4" customWidth="1"/>
    <col min="34" max="35" width="9.140625" style="4"/>
    <col min="36" max="36" width="27" style="4" customWidth="1"/>
    <col min="37" max="16384" width="9.140625" style="4"/>
  </cols>
  <sheetData>
    <row r="1" spans="2:37" s="32" customFormat="1" ht="16.5" thickBot="1" x14ac:dyDescent="0.3">
      <c r="B1" s="6"/>
      <c r="C1" s="99" t="s">
        <v>59</v>
      </c>
      <c r="D1" s="100"/>
      <c r="E1" s="96" t="s">
        <v>58</v>
      </c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  <c r="R1" s="1"/>
      <c r="T1" s="1"/>
      <c r="V1" s="1"/>
      <c r="X1" s="1"/>
      <c r="Z1" s="1"/>
      <c r="AB1" s="1"/>
      <c r="AC1" s="1"/>
      <c r="AF1" s="1"/>
    </row>
    <row r="2" spans="2:37" s="32" customFormat="1" ht="38.25" x14ac:dyDescent="0.25">
      <c r="B2" s="36" t="s">
        <v>0</v>
      </c>
      <c r="C2" s="37" t="s">
        <v>44</v>
      </c>
      <c r="D2" s="63" t="s">
        <v>57</v>
      </c>
      <c r="E2" s="64" t="s">
        <v>64</v>
      </c>
      <c r="F2" s="37" t="s">
        <v>47</v>
      </c>
      <c r="G2" s="37" t="s">
        <v>48</v>
      </c>
      <c r="H2" s="37" t="s">
        <v>49</v>
      </c>
      <c r="I2" s="37" t="s">
        <v>19</v>
      </c>
      <c r="J2" s="37" t="s">
        <v>50</v>
      </c>
      <c r="K2" s="37" t="s">
        <v>51</v>
      </c>
      <c r="L2" s="37" t="s">
        <v>52</v>
      </c>
      <c r="M2" s="37" t="s">
        <v>53</v>
      </c>
      <c r="N2" s="37" t="s">
        <v>54</v>
      </c>
      <c r="O2" s="37" t="s">
        <v>55</v>
      </c>
      <c r="P2" s="37" t="s">
        <v>56</v>
      </c>
      <c r="Q2" s="64" t="s">
        <v>1</v>
      </c>
      <c r="R2" s="37" t="s">
        <v>60</v>
      </c>
      <c r="S2" s="64" t="s">
        <v>61</v>
      </c>
      <c r="T2" s="42"/>
      <c r="U2" s="42"/>
      <c r="V2" s="27"/>
      <c r="W2" s="42"/>
      <c r="X2" s="27"/>
      <c r="Y2" s="42"/>
      <c r="Z2" s="27"/>
      <c r="AA2" s="42"/>
      <c r="AB2" s="43"/>
      <c r="AC2" s="44"/>
      <c r="AD2" s="41"/>
      <c r="AE2" s="45"/>
      <c r="AF2" s="27"/>
      <c r="AG2" s="40"/>
      <c r="AJ2" s="51"/>
      <c r="AK2" s="51"/>
    </row>
    <row r="3" spans="2:37" s="32" customFormat="1" x14ac:dyDescent="0.25">
      <c r="B3" s="38" t="s">
        <v>2</v>
      </c>
      <c r="C3" s="39">
        <v>0.03</v>
      </c>
      <c r="D3" s="39">
        <f>C3/12</f>
        <v>2.5000000000000001E-3</v>
      </c>
      <c r="E3" s="65">
        <v>7.0000000000000001E-3</v>
      </c>
      <c r="F3" s="57">
        <v>0</v>
      </c>
      <c r="G3" s="57">
        <v>0</v>
      </c>
      <c r="H3" s="58">
        <v>1E-3</v>
      </c>
      <c r="I3" s="57">
        <v>1E-3</v>
      </c>
      <c r="J3" s="58"/>
      <c r="K3" s="58"/>
      <c r="L3" s="58"/>
      <c r="M3" s="58"/>
      <c r="N3" s="58"/>
      <c r="O3" s="57"/>
      <c r="P3" s="87"/>
      <c r="Q3" s="65">
        <f>SUM(E3:P3)</f>
        <v>9.0000000000000011E-3</v>
      </c>
      <c r="R3" s="59">
        <f>C3-Q3</f>
        <v>2.0999999999999998E-2</v>
      </c>
      <c r="S3" s="69">
        <f>E40</f>
        <v>2.4999999999999998E-2</v>
      </c>
      <c r="T3" s="27"/>
      <c r="U3" s="42"/>
      <c r="V3" s="27"/>
      <c r="W3" s="42"/>
      <c r="X3" s="27"/>
      <c r="Y3" s="42"/>
      <c r="Z3" s="27"/>
      <c r="AA3" s="42"/>
      <c r="AB3" s="43"/>
      <c r="AC3" s="44"/>
      <c r="AD3" s="41"/>
      <c r="AE3" s="45"/>
      <c r="AF3" s="27"/>
      <c r="AG3" s="40"/>
      <c r="AJ3" s="51"/>
      <c r="AK3" s="51"/>
    </row>
    <row r="4" spans="2:37" s="32" customFormat="1" x14ac:dyDescent="0.25">
      <c r="B4" s="38" t="s">
        <v>3</v>
      </c>
      <c r="C4" s="39">
        <v>2.1</v>
      </c>
      <c r="D4" s="39">
        <f t="shared" ref="D4:D23" si="0">C4/12</f>
        <v>0.17500000000000002</v>
      </c>
      <c r="E4" s="65">
        <v>0.311</v>
      </c>
      <c r="F4" s="57">
        <v>0.19400000000000001</v>
      </c>
      <c r="G4" s="57">
        <v>5.8999999999999997E-2</v>
      </c>
      <c r="H4" s="58">
        <v>0.23</v>
      </c>
      <c r="I4" s="57">
        <v>0.254</v>
      </c>
      <c r="J4" s="58"/>
      <c r="K4" s="57"/>
      <c r="L4" s="58"/>
      <c r="M4" s="57"/>
      <c r="N4" s="58"/>
      <c r="O4" s="57"/>
      <c r="P4" s="87"/>
      <c r="Q4" s="65">
        <f t="shared" ref="Q4:Q23" si="1">SUM(E4:P4)</f>
        <v>1.048</v>
      </c>
      <c r="R4" s="59">
        <f t="shared" ref="R4:R23" si="2">C4-Q4</f>
        <v>1.052</v>
      </c>
      <c r="S4" s="69">
        <f>E56</f>
        <v>2.331</v>
      </c>
      <c r="T4" s="27"/>
      <c r="U4" s="42"/>
      <c r="V4" s="27"/>
      <c r="W4" s="42"/>
      <c r="X4" s="27"/>
      <c r="Y4" s="42"/>
      <c r="Z4" s="27"/>
      <c r="AA4" s="42"/>
      <c r="AB4" s="43"/>
      <c r="AC4" s="44"/>
      <c r="AD4" s="41"/>
      <c r="AE4" s="45"/>
      <c r="AF4" s="27"/>
      <c r="AG4" s="40"/>
      <c r="AJ4" s="51"/>
      <c r="AK4" s="51"/>
    </row>
    <row r="5" spans="2:37" s="32" customFormat="1" x14ac:dyDescent="0.25">
      <c r="B5" s="38" t="s">
        <v>4</v>
      </c>
      <c r="C5" s="39">
        <v>0.05</v>
      </c>
      <c r="D5" s="39">
        <f t="shared" si="0"/>
        <v>4.1666666666666666E-3</v>
      </c>
      <c r="E5" s="65">
        <v>0</v>
      </c>
      <c r="F5" s="57">
        <v>0</v>
      </c>
      <c r="G5" s="57">
        <v>0</v>
      </c>
      <c r="H5" s="58">
        <v>0</v>
      </c>
      <c r="I5" s="57">
        <v>0</v>
      </c>
      <c r="J5" s="58"/>
      <c r="K5" s="57"/>
      <c r="L5" s="58"/>
      <c r="M5" s="57"/>
      <c r="N5" s="58"/>
      <c r="O5" s="57"/>
      <c r="P5" s="87"/>
      <c r="Q5" s="65">
        <f t="shared" si="1"/>
        <v>0</v>
      </c>
      <c r="R5" s="59">
        <f t="shared" si="2"/>
        <v>0.05</v>
      </c>
      <c r="S5" s="69">
        <v>0.05</v>
      </c>
      <c r="T5" s="27"/>
      <c r="U5" s="42"/>
      <c r="V5" s="27"/>
      <c r="W5" s="42"/>
      <c r="X5" s="27"/>
      <c r="Y5" s="42"/>
      <c r="Z5" s="27"/>
      <c r="AA5" s="42"/>
      <c r="AB5" s="43"/>
      <c r="AC5" s="44"/>
      <c r="AD5" s="41"/>
      <c r="AE5" s="45"/>
      <c r="AF5" s="27"/>
      <c r="AG5" s="40"/>
      <c r="AJ5" s="51"/>
      <c r="AK5" s="51"/>
    </row>
    <row r="6" spans="2:37" s="32" customFormat="1" x14ac:dyDescent="0.25">
      <c r="B6" s="38" t="s">
        <v>5</v>
      </c>
      <c r="C6" s="39">
        <v>0.315</v>
      </c>
      <c r="D6" s="39">
        <f t="shared" si="0"/>
        <v>2.6249999999999999E-2</v>
      </c>
      <c r="E6" s="65">
        <v>1.7000000000000001E-2</v>
      </c>
      <c r="F6" s="57">
        <v>7.0000000000000001E-3</v>
      </c>
      <c r="G6" s="57">
        <v>0</v>
      </c>
      <c r="H6" s="58">
        <v>5.0000000000000001E-3</v>
      </c>
      <c r="I6" s="57">
        <v>2E-3</v>
      </c>
      <c r="J6" s="58"/>
      <c r="K6" s="57"/>
      <c r="L6" s="58"/>
      <c r="M6" s="57"/>
      <c r="N6" s="58"/>
      <c r="O6" s="57"/>
      <c r="P6" s="87"/>
      <c r="Q6" s="65">
        <f t="shared" si="1"/>
        <v>3.1E-2</v>
      </c>
      <c r="R6" s="59">
        <f t="shared" si="2"/>
        <v>0.28400000000000003</v>
      </c>
      <c r="S6" s="69">
        <f>E71</f>
        <v>0.19049999999999997</v>
      </c>
      <c r="T6" s="27"/>
      <c r="U6" s="42"/>
      <c r="V6" s="27"/>
      <c r="W6" s="42"/>
      <c r="X6" s="27"/>
      <c r="Y6" s="42"/>
      <c r="Z6" s="27"/>
      <c r="AA6" s="42"/>
      <c r="AB6" s="43"/>
      <c r="AC6" s="44"/>
      <c r="AD6" s="41"/>
      <c r="AE6" s="45"/>
      <c r="AF6" s="27"/>
      <c r="AG6" s="40"/>
      <c r="AJ6" s="51"/>
      <c r="AK6" s="51"/>
    </row>
    <row r="7" spans="2:37" s="32" customFormat="1" x14ac:dyDescent="0.25">
      <c r="B7" s="38" t="s">
        <v>6</v>
      </c>
      <c r="C7" s="39">
        <v>0.08</v>
      </c>
      <c r="D7" s="39">
        <f t="shared" si="0"/>
        <v>6.6666666666666671E-3</v>
      </c>
      <c r="E7" s="65">
        <v>0.04</v>
      </c>
      <c r="F7" s="57">
        <v>5.0000000000000001E-3</v>
      </c>
      <c r="G7" s="57">
        <v>0</v>
      </c>
      <c r="H7" s="58">
        <v>1E-3</v>
      </c>
      <c r="I7" s="57">
        <v>4.0000000000000001E-3</v>
      </c>
      <c r="J7" s="58"/>
      <c r="K7" s="57"/>
      <c r="L7" s="58"/>
      <c r="M7" s="57"/>
      <c r="N7" s="58"/>
      <c r="O7" s="57"/>
      <c r="P7" s="87"/>
      <c r="Q7" s="65">
        <f t="shared" si="1"/>
        <v>0.05</v>
      </c>
      <c r="R7" s="59">
        <f t="shared" si="2"/>
        <v>0.03</v>
      </c>
      <c r="S7" s="69">
        <f>E87</f>
        <v>9.5599999999999977E-2</v>
      </c>
      <c r="T7" s="27"/>
      <c r="U7" s="42"/>
      <c r="V7" s="27"/>
      <c r="W7" s="42"/>
      <c r="X7" s="27"/>
      <c r="Y7" s="42"/>
      <c r="Z7" s="27"/>
      <c r="AA7" s="42"/>
      <c r="AB7" s="43"/>
      <c r="AC7" s="44"/>
      <c r="AD7" s="41"/>
      <c r="AE7" s="45"/>
      <c r="AF7" s="27"/>
      <c r="AG7" s="40"/>
      <c r="AJ7" s="51"/>
      <c r="AK7" s="51"/>
    </row>
    <row r="8" spans="2:37" s="32" customFormat="1" ht="14.25" customHeight="1" x14ac:dyDescent="0.25">
      <c r="B8" s="38" t="s">
        <v>45</v>
      </c>
      <c r="C8" s="39">
        <v>4.6829999999999998</v>
      </c>
      <c r="D8" s="39">
        <f t="shared" si="0"/>
        <v>0.39024999999999999</v>
      </c>
      <c r="E8" s="65">
        <v>6.5000000000000002E-2</v>
      </c>
      <c r="F8" s="57">
        <v>0.23599999999999999</v>
      </c>
      <c r="G8" s="57">
        <v>0</v>
      </c>
      <c r="H8" s="58">
        <v>0.02</v>
      </c>
      <c r="I8" s="57">
        <v>0.188</v>
      </c>
      <c r="J8" s="58"/>
      <c r="K8" s="57"/>
      <c r="L8" s="58"/>
      <c r="M8" s="57"/>
      <c r="N8" s="58"/>
      <c r="O8" s="57"/>
      <c r="P8" s="87"/>
      <c r="Q8" s="65">
        <f t="shared" si="1"/>
        <v>0.50900000000000001</v>
      </c>
      <c r="R8" s="59">
        <f t="shared" si="2"/>
        <v>4.1739999999999995</v>
      </c>
      <c r="S8" s="69">
        <f>E103</f>
        <v>3.6165000000000003</v>
      </c>
      <c r="T8" s="27"/>
      <c r="U8" s="42"/>
      <c r="V8" s="27"/>
      <c r="W8" s="42"/>
      <c r="X8" s="27"/>
      <c r="Y8" s="42"/>
      <c r="Z8" s="27"/>
      <c r="AA8" s="42"/>
      <c r="AB8" s="43"/>
      <c r="AC8" s="44"/>
      <c r="AD8" s="41"/>
      <c r="AE8" s="45"/>
      <c r="AF8" s="27"/>
      <c r="AG8" s="40"/>
      <c r="AJ8" s="51"/>
      <c r="AK8" s="51"/>
    </row>
    <row r="9" spans="2:37" s="32" customFormat="1" ht="14.25" customHeight="1" x14ac:dyDescent="0.25">
      <c r="B9" s="38" t="s">
        <v>7</v>
      </c>
      <c r="C9" s="39">
        <v>6.0000000000000001E-3</v>
      </c>
      <c r="D9" s="39">
        <f t="shared" si="0"/>
        <v>5.0000000000000001E-4</v>
      </c>
      <c r="E9" s="65">
        <v>3.0000000000000001E-3</v>
      </c>
      <c r="F9" s="57">
        <v>0</v>
      </c>
      <c r="G9" s="57">
        <v>0</v>
      </c>
      <c r="H9" s="58">
        <v>3.0000000000000001E-3</v>
      </c>
      <c r="I9" s="57">
        <v>1E-3</v>
      </c>
      <c r="J9" s="58"/>
      <c r="K9" s="57"/>
      <c r="L9" s="58"/>
      <c r="M9" s="57"/>
      <c r="N9" s="58"/>
      <c r="O9" s="57"/>
      <c r="P9" s="87"/>
      <c r="Q9" s="65">
        <f t="shared" si="1"/>
        <v>7.0000000000000001E-3</v>
      </c>
      <c r="R9" s="59">
        <f t="shared" si="2"/>
        <v>-1E-3</v>
      </c>
      <c r="S9" s="69">
        <v>1.4E-2</v>
      </c>
      <c r="T9" s="27"/>
      <c r="U9" s="42"/>
      <c r="V9" s="27"/>
      <c r="W9" s="42"/>
      <c r="X9" s="27"/>
      <c r="Y9" s="42"/>
      <c r="Z9" s="27"/>
      <c r="AA9" s="42"/>
      <c r="AB9" s="43"/>
      <c r="AC9" s="44"/>
      <c r="AD9" s="41"/>
      <c r="AE9" s="45"/>
      <c r="AF9" s="27"/>
      <c r="AG9" s="40"/>
      <c r="AJ9" s="51"/>
      <c r="AK9" s="51"/>
    </row>
    <row r="10" spans="2:37" s="32" customFormat="1" ht="14.25" customHeight="1" x14ac:dyDescent="0.25">
      <c r="B10" s="38" t="s">
        <v>8</v>
      </c>
      <c r="C10" s="39">
        <v>1.2E-2</v>
      </c>
      <c r="D10" s="39">
        <f t="shared" si="0"/>
        <v>1E-3</v>
      </c>
      <c r="E10" s="65">
        <v>1E-3</v>
      </c>
      <c r="F10" s="57">
        <v>1E-3</v>
      </c>
      <c r="G10" s="57">
        <v>3.0000000000000001E-3</v>
      </c>
      <c r="H10" s="58">
        <v>0</v>
      </c>
      <c r="I10" s="57">
        <v>2E-3</v>
      </c>
      <c r="J10" s="58"/>
      <c r="K10" s="57"/>
      <c r="L10" s="58"/>
      <c r="M10" s="57"/>
      <c r="N10" s="58"/>
      <c r="O10" s="57"/>
      <c r="P10" s="87"/>
      <c r="Q10" s="65">
        <f t="shared" si="1"/>
        <v>7.0000000000000001E-3</v>
      </c>
      <c r="R10" s="59">
        <f t="shared" si="2"/>
        <v>5.0000000000000001E-3</v>
      </c>
      <c r="S10" s="69">
        <v>1.2E-2</v>
      </c>
      <c r="T10" s="27"/>
      <c r="U10" s="42"/>
      <c r="V10" s="27"/>
      <c r="W10" s="42"/>
      <c r="X10" s="27"/>
      <c r="Y10" s="42"/>
      <c r="Z10" s="27"/>
      <c r="AA10" s="42"/>
      <c r="AB10" s="43"/>
      <c r="AC10" s="44"/>
      <c r="AD10" s="41"/>
      <c r="AE10" s="45"/>
      <c r="AF10" s="27"/>
      <c r="AG10" s="40"/>
      <c r="AJ10" s="51"/>
      <c r="AK10" s="51"/>
    </row>
    <row r="11" spans="2:37" s="32" customFormat="1" ht="14.25" customHeight="1" x14ac:dyDescent="0.25">
      <c r="B11" s="38" t="s">
        <v>40</v>
      </c>
      <c r="C11" s="39">
        <v>2.9169999999999998</v>
      </c>
      <c r="D11" s="39">
        <f t="shared" si="0"/>
        <v>0.24308333333333332</v>
      </c>
      <c r="E11" s="65">
        <v>0.47199999999999998</v>
      </c>
      <c r="F11" s="57">
        <v>0.153</v>
      </c>
      <c r="G11" s="57">
        <v>9.9000000000000005E-2</v>
      </c>
      <c r="H11" s="58">
        <v>0.14000000000000001</v>
      </c>
      <c r="I11" s="57">
        <v>0.14499999999999999</v>
      </c>
      <c r="J11" s="58"/>
      <c r="K11" s="57"/>
      <c r="L11" s="58"/>
      <c r="M11" s="57"/>
      <c r="N11" s="58"/>
      <c r="O11" s="57"/>
      <c r="P11" s="87"/>
      <c r="Q11" s="65">
        <f t="shared" si="1"/>
        <v>1.0089999999999999</v>
      </c>
      <c r="R11" s="59">
        <f t="shared" si="2"/>
        <v>1.9079999999999999</v>
      </c>
      <c r="S11" s="69">
        <v>3.145</v>
      </c>
      <c r="T11" s="27"/>
      <c r="U11" s="42"/>
      <c r="V11" s="27"/>
      <c r="W11" s="42"/>
      <c r="X11" s="27"/>
      <c r="Y11" s="42"/>
      <c r="Z11" s="27"/>
      <c r="AA11" s="42"/>
      <c r="AB11" s="43"/>
      <c r="AC11" s="44"/>
      <c r="AD11" s="41"/>
      <c r="AE11" s="45"/>
      <c r="AF11" s="27"/>
      <c r="AG11" s="40"/>
      <c r="AJ11" s="51"/>
      <c r="AK11" s="51"/>
    </row>
    <row r="12" spans="2:37" s="32" customFormat="1" ht="14.25" customHeight="1" x14ac:dyDescent="0.25">
      <c r="B12" s="72" t="s">
        <v>62</v>
      </c>
      <c r="C12" s="73">
        <v>1.9</v>
      </c>
      <c r="D12" s="73">
        <f t="shared" si="0"/>
        <v>0.15833333333333333</v>
      </c>
      <c r="E12" s="74">
        <v>0.218</v>
      </c>
      <c r="F12" s="90">
        <v>0.10299999999999999</v>
      </c>
      <c r="G12" s="90">
        <v>6.3E-2</v>
      </c>
      <c r="H12" s="91">
        <v>6.6000000000000003E-2</v>
      </c>
      <c r="I12" s="90">
        <v>0.10100000000000001</v>
      </c>
      <c r="J12" s="91"/>
      <c r="K12" s="90"/>
      <c r="L12" s="91"/>
      <c r="M12" s="90"/>
      <c r="N12" s="91"/>
      <c r="O12" s="90"/>
      <c r="P12" s="92"/>
      <c r="Q12" s="74">
        <f t="shared" si="1"/>
        <v>0.55100000000000005</v>
      </c>
      <c r="R12" s="75">
        <f t="shared" si="2"/>
        <v>1.3489999999999998</v>
      </c>
      <c r="S12" s="76">
        <f>E119</f>
        <v>1.6938000000000004</v>
      </c>
      <c r="T12" s="27"/>
      <c r="U12" s="42"/>
      <c r="V12" s="27"/>
      <c r="W12" s="42"/>
      <c r="X12" s="27"/>
      <c r="Y12" s="42"/>
      <c r="Z12" s="27"/>
      <c r="AA12" s="42"/>
      <c r="AB12" s="43"/>
      <c r="AC12" s="44"/>
      <c r="AD12" s="41"/>
      <c r="AE12" s="45"/>
      <c r="AF12" s="27"/>
      <c r="AG12" s="40"/>
      <c r="AJ12" s="51"/>
      <c r="AK12" s="51"/>
    </row>
    <row r="13" spans="2:37" s="32" customFormat="1" ht="14.25" customHeight="1" x14ac:dyDescent="0.25">
      <c r="B13" s="72" t="s">
        <v>63</v>
      </c>
      <c r="C13" s="73">
        <v>0.55000000000000004</v>
      </c>
      <c r="D13" s="73">
        <f t="shared" si="0"/>
        <v>4.5833333333333337E-2</v>
      </c>
      <c r="E13" s="74">
        <v>0.20799999999999999</v>
      </c>
      <c r="F13" s="90">
        <v>1.2999999999999999E-2</v>
      </c>
      <c r="G13" s="90">
        <v>1.7999999999999999E-2</v>
      </c>
      <c r="H13" s="91">
        <v>3.5000000000000003E-2</v>
      </c>
      <c r="I13" s="90">
        <v>3.0000000000000001E-3</v>
      </c>
      <c r="J13" s="91"/>
      <c r="K13" s="90"/>
      <c r="L13" s="91"/>
      <c r="M13" s="90"/>
      <c r="N13" s="91"/>
      <c r="O13" s="90"/>
      <c r="P13" s="92"/>
      <c r="Q13" s="74">
        <f t="shared" si="1"/>
        <v>0.27700000000000002</v>
      </c>
      <c r="R13" s="75">
        <f t="shared" si="2"/>
        <v>0.27300000000000002</v>
      </c>
      <c r="S13" s="76">
        <f>E134</f>
        <v>0.55679999999999996</v>
      </c>
      <c r="T13" s="27"/>
      <c r="U13" s="42"/>
      <c r="V13" s="27"/>
      <c r="W13" s="42"/>
      <c r="X13" s="27"/>
      <c r="Y13" s="42"/>
      <c r="Z13" s="27"/>
      <c r="AA13" s="42"/>
      <c r="AB13" s="43"/>
      <c r="AC13" s="44"/>
      <c r="AD13" s="41"/>
      <c r="AE13" s="45"/>
      <c r="AF13" s="27"/>
      <c r="AG13" s="40"/>
      <c r="AJ13" s="51"/>
      <c r="AK13" s="51"/>
    </row>
    <row r="14" spans="2:37" s="32" customFormat="1" ht="14.25" customHeight="1" x14ac:dyDescent="0.25">
      <c r="B14" s="72" t="s">
        <v>32</v>
      </c>
      <c r="C14" s="73">
        <v>0.46700000000000003</v>
      </c>
      <c r="D14" s="73">
        <f t="shared" si="0"/>
        <v>3.8916666666666669E-2</v>
      </c>
      <c r="E14" s="74">
        <v>4.5999999999999999E-2</v>
      </c>
      <c r="F14" s="90">
        <v>3.6999999999999998E-2</v>
      </c>
      <c r="G14" s="90">
        <v>1.7999999999999999E-2</v>
      </c>
      <c r="H14" s="91">
        <v>3.9E-2</v>
      </c>
      <c r="I14" s="90">
        <v>4.1000000000000002E-2</v>
      </c>
      <c r="J14" s="91"/>
      <c r="K14" s="90"/>
      <c r="L14" s="91"/>
      <c r="M14" s="90"/>
      <c r="N14" s="91"/>
      <c r="O14" s="90"/>
      <c r="P14" s="92"/>
      <c r="Q14" s="74">
        <f t="shared" si="1"/>
        <v>0.18099999999999999</v>
      </c>
      <c r="R14" s="75">
        <f t="shared" si="2"/>
        <v>0.28600000000000003</v>
      </c>
      <c r="S14" s="76">
        <f>E149</f>
        <v>0.44229999999999997</v>
      </c>
      <c r="T14" s="27"/>
      <c r="U14" s="42"/>
      <c r="V14" s="27"/>
      <c r="W14" s="42"/>
      <c r="X14" s="27"/>
      <c r="Y14" s="42"/>
      <c r="Z14" s="27"/>
      <c r="AA14" s="42"/>
      <c r="AB14" s="43"/>
      <c r="AC14" s="44"/>
      <c r="AD14" s="41"/>
      <c r="AE14" s="45"/>
      <c r="AF14" s="27"/>
      <c r="AG14" s="40"/>
      <c r="AJ14" s="51"/>
      <c r="AK14" s="51"/>
    </row>
    <row r="15" spans="2:37" s="32" customFormat="1" ht="14.25" customHeight="1" x14ac:dyDescent="0.25">
      <c r="B15" s="38" t="s">
        <v>9</v>
      </c>
      <c r="C15" s="39">
        <v>1.5760000000000001</v>
      </c>
      <c r="D15" s="39">
        <f t="shared" si="0"/>
        <v>0.13133333333333333</v>
      </c>
      <c r="E15" s="65">
        <v>0.17699999999999999</v>
      </c>
      <c r="F15" s="57">
        <v>0.125</v>
      </c>
      <c r="G15" s="57">
        <v>0</v>
      </c>
      <c r="H15" s="58">
        <v>8.9999999999999993E-3</v>
      </c>
      <c r="I15" s="57">
        <v>3.1E-2</v>
      </c>
      <c r="J15" s="58"/>
      <c r="K15" s="57"/>
      <c r="L15" s="58"/>
      <c r="M15" s="57"/>
      <c r="N15" s="58"/>
      <c r="O15" s="57"/>
      <c r="P15" s="87"/>
      <c r="Q15" s="65">
        <f t="shared" si="1"/>
        <v>0.34199999999999997</v>
      </c>
      <c r="R15" s="59">
        <f t="shared" si="2"/>
        <v>1.234</v>
      </c>
      <c r="S15" s="69">
        <f>E164</f>
        <v>1.2807999999999999</v>
      </c>
      <c r="T15" s="27"/>
      <c r="U15" s="42"/>
      <c r="V15" s="27"/>
      <c r="W15" s="42"/>
      <c r="X15" s="27"/>
      <c r="Y15" s="42"/>
      <c r="Z15" s="27"/>
      <c r="AA15" s="42"/>
      <c r="AB15" s="43"/>
      <c r="AC15" s="44"/>
      <c r="AD15" s="41"/>
      <c r="AE15" s="45"/>
      <c r="AF15" s="27"/>
      <c r="AG15" s="40"/>
      <c r="AJ15" s="51"/>
      <c r="AK15" s="51"/>
    </row>
    <row r="16" spans="2:37" s="77" customFormat="1" ht="14.25" customHeight="1" x14ac:dyDescent="0.25">
      <c r="B16" s="72" t="s">
        <v>65</v>
      </c>
      <c r="C16" s="73">
        <v>0.32300000000000001</v>
      </c>
      <c r="D16" s="73">
        <f t="shared" si="0"/>
        <v>2.6916666666666669E-2</v>
      </c>
      <c r="E16" s="74">
        <v>6.0999999999999999E-2</v>
      </c>
      <c r="F16" s="90">
        <v>1.0999999999999999E-2</v>
      </c>
      <c r="G16" s="90">
        <v>0</v>
      </c>
      <c r="H16" s="91">
        <v>8.9999999999999993E-3</v>
      </c>
      <c r="I16" s="90">
        <v>6.0000000000000001E-3</v>
      </c>
      <c r="J16" s="91"/>
      <c r="K16" s="90"/>
      <c r="L16" s="91"/>
      <c r="M16" s="90"/>
      <c r="N16" s="91"/>
      <c r="O16" s="90"/>
      <c r="P16" s="92"/>
      <c r="Q16" s="74">
        <f t="shared" si="1"/>
        <v>8.6999999999999994E-2</v>
      </c>
      <c r="R16" s="75">
        <f t="shared" si="2"/>
        <v>0.23600000000000002</v>
      </c>
      <c r="S16" s="76">
        <f>Q16+R16</f>
        <v>0.32300000000000001</v>
      </c>
      <c r="T16" s="78"/>
      <c r="U16" s="79"/>
      <c r="V16" s="78"/>
      <c r="W16" s="79"/>
      <c r="X16" s="78"/>
      <c r="Y16" s="79"/>
      <c r="Z16" s="78"/>
      <c r="AA16" s="79"/>
      <c r="AB16" s="80"/>
      <c r="AC16" s="81"/>
      <c r="AD16" s="82"/>
      <c r="AE16" s="83"/>
      <c r="AF16" s="78"/>
      <c r="AG16" s="84"/>
      <c r="AJ16" s="85"/>
      <c r="AK16" s="85"/>
    </row>
    <row r="17" spans="2:37" s="77" customFormat="1" ht="14.25" customHeight="1" x14ac:dyDescent="0.25">
      <c r="B17" s="72" t="s">
        <v>66</v>
      </c>
      <c r="C17" s="73">
        <v>0.68700000000000006</v>
      </c>
      <c r="D17" s="73">
        <f t="shared" si="0"/>
        <v>5.7250000000000002E-2</v>
      </c>
      <c r="E17" s="74">
        <v>0.112</v>
      </c>
      <c r="F17" s="90">
        <v>0.114</v>
      </c>
      <c r="G17" s="90">
        <v>0</v>
      </c>
      <c r="H17" s="91">
        <v>0</v>
      </c>
      <c r="I17" s="90">
        <v>2.5000000000000001E-2</v>
      </c>
      <c r="J17" s="91"/>
      <c r="K17" s="90"/>
      <c r="L17" s="91"/>
      <c r="M17" s="90"/>
      <c r="N17" s="91"/>
      <c r="O17" s="90"/>
      <c r="P17" s="92"/>
      <c r="Q17" s="74">
        <f t="shared" si="1"/>
        <v>0.251</v>
      </c>
      <c r="R17" s="75">
        <f t="shared" si="2"/>
        <v>0.43600000000000005</v>
      </c>
      <c r="S17" s="76">
        <f t="shared" ref="S17:S19" si="3">Q17+R17</f>
        <v>0.68700000000000006</v>
      </c>
      <c r="T17" s="78"/>
      <c r="U17" s="79"/>
      <c r="V17" s="78"/>
      <c r="W17" s="79"/>
      <c r="X17" s="78"/>
      <c r="Y17" s="79"/>
      <c r="Z17" s="78"/>
      <c r="AA17" s="79"/>
      <c r="AB17" s="80"/>
      <c r="AC17" s="81"/>
      <c r="AD17" s="82"/>
      <c r="AE17" s="83"/>
      <c r="AF17" s="78"/>
      <c r="AG17" s="84"/>
      <c r="AJ17" s="85"/>
      <c r="AK17" s="85"/>
    </row>
    <row r="18" spans="2:37" s="77" customFormat="1" ht="14.25" customHeight="1" x14ac:dyDescent="0.25">
      <c r="B18" s="72" t="s">
        <v>67</v>
      </c>
      <c r="C18" s="73">
        <v>0.28299999999999997</v>
      </c>
      <c r="D18" s="73">
        <f t="shared" si="0"/>
        <v>2.3583333333333331E-2</v>
      </c>
      <c r="E18" s="74">
        <v>4.0000000000000001E-3</v>
      </c>
      <c r="F18" s="90">
        <v>0</v>
      </c>
      <c r="G18" s="90">
        <v>0</v>
      </c>
      <c r="H18" s="91">
        <v>0</v>
      </c>
      <c r="I18" s="90">
        <v>0</v>
      </c>
      <c r="J18" s="91"/>
      <c r="K18" s="90"/>
      <c r="L18" s="91"/>
      <c r="M18" s="90"/>
      <c r="N18" s="91"/>
      <c r="O18" s="90"/>
      <c r="P18" s="92"/>
      <c r="Q18" s="74">
        <f t="shared" si="1"/>
        <v>4.0000000000000001E-3</v>
      </c>
      <c r="R18" s="75">
        <f t="shared" si="2"/>
        <v>0.27899999999999997</v>
      </c>
      <c r="S18" s="76">
        <f t="shared" si="3"/>
        <v>0.28299999999999997</v>
      </c>
      <c r="T18" s="78"/>
      <c r="U18" s="79"/>
      <c r="V18" s="78"/>
      <c r="W18" s="79"/>
      <c r="X18" s="78"/>
      <c r="Y18" s="79"/>
      <c r="Z18" s="78"/>
      <c r="AA18" s="79"/>
      <c r="AB18" s="80"/>
      <c r="AC18" s="81"/>
      <c r="AD18" s="82"/>
      <c r="AE18" s="83"/>
      <c r="AF18" s="78"/>
      <c r="AG18" s="84"/>
      <c r="AJ18" s="85"/>
      <c r="AK18" s="85"/>
    </row>
    <row r="19" spans="2:37" s="77" customFormat="1" ht="14.25" customHeight="1" x14ac:dyDescent="0.25">
      <c r="B19" s="72" t="s">
        <v>68</v>
      </c>
      <c r="C19" s="73">
        <v>0.28299999999999997</v>
      </c>
      <c r="D19" s="73">
        <f t="shared" si="0"/>
        <v>2.3583333333333331E-2</v>
      </c>
      <c r="E19" s="74">
        <v>0</v>
      </c>
      <c r="F19" s="90">
        <v>0</v>
      </c>
      <c r="G19" s="90">
        <v>0</v>
      </c>
      <c r="H19" s="91">
        <v>0</v>
      </c>
      <c r="I19" s="90">
        <v>0</v>
      </c>
      <c r="J19" s="91"/>
      <c r="K19" s="90"/>
      <c r="L19" s="91"/>
      <c r="M19" s="90"/>
      <c r="N19" s="91"/>
      <c r="O19" s="90"/>
      <c r="P19" s="92"/>
      <c r="Q19" s="74">
        <f t="shared" si="1"/>
        <v>0</v>
      </c>
      <c r="R19" s="75">
        <f t="shared" si="2"/>
        <v>0.28299999999999997</v>
      </c>
      <c r="S19" s="76">
        <f t="shared" si="3"/>
        <v>0.28299999999999997</v>
      </c>
      <c r="T19" s="78"/>
      <c r="U19" s="79"/>
      <c r="V19" s="78"/>
      <c r="W19" s="79"/>
      <c r="X19" s="78"/>
      <c r="Y19" s="79"/>
      <c r="Z19" s="78"/>
      <c r="AA19" s="79"/>
      <c r="AB19" s="80"/>
      <c r="AC19" s="81"/>
      <c r="AD19" s="82"/>
      <c r="AE19" s="83"/>
      <c r="AF19" s="78"/>
      <c r="AG19" s="84"/>
      <c r="AJ19" s="85"/>
      <c r="AK19" s="85"/>
    </row>
    <row r="20" spans="2:37" s="32" customFormat="1" ht="24.75" customHeight="1" x14ac:dyDescent="0.25">
      <c r="B20" s="38" t="s">
        <v>10</v>
      </c>
      <c r="C20" s="39">
        <v>1.0680000000000001</v>
      </c>
      <c r="D20" s="39">
        <f t="shared" si="0"/>
        <v>8.900000000000001E-2</v>
      </c>
      <c r="E20" s="65">
        <v>0.25</v>
      </c>
      <c r="F20" s="57">
        <v>8.6999999999999994E-2</v>
      </c>
      <c r="G20" s="57">
        <v>0.154</v>
      </c>
      <c r="H20" s="57">
        <v>4.4999999999999998E-2</v>
      </c>
      <c r="I20" s="57">
        <v>2.8000000000000001E-2</v>
      </c>
      <c r="J20" s="58"/>
      <c r="K20" s="57"/>
      <c r="L20" s="58"/>
      <c r="M20" s="57"/>
      <c r="N20" s="58"/>
      <c r="O20" s="57"/>
      <c r="P20" s="87"/>
      <c r="Q20" s="65">
        <f t="shared" si="1"/>
        <v>0.56400000000000006</v>
      </c>
      <c r="R20" s="59">
        <f t="shared" si="2"/>
        <v>0.504</v>
      </c>
      <c r="S20" s="69">
        <f>E179</f>
        <v>1.238</v>
      </c>
      <c r="T20" s="27"/>
      <c r="U20" s="42"/>
      <c r="V20" s="27"/>
      <c r="W20" s="42"/>
      <c r="X20" s="27"/>
      <c r="Y20" s="42"/>
      <c r="Z20" s="27"/>
      <c r="AA20" s="42"/>
      <c r="AB20" s="43"/>
      <c r="AC20" s="44"/>
      <c r="AD20" s="41"/>
      <c r="AE20" s="45"/>
      <c r="AF20" s="27"/>
      <c r="AG20" s="40"/>
      <c r="AJ20" s="51"/>
      <c r="AK20" s="51"/>
    </row>
    <row r="21" spans="2:37" s="32" customFormat="1" x14ac:dyDescent="0.25">
      <c r="B21" s="38" t="s">
        <v>11</v>
      </c>
      <c r="C21" s="39">
        <v>2.036</v>
      </c>
      <c r="D21" s="39">
        <f t="shared" si="0"/>
        <v>0.16966666666666666</v>
      </c>
      <c r="E21" s="65">
        <v>0.17299999999999999</v>
      </c>
      <c r="F21" s="57">
        <v>3.9E-2</v>
      </c>
      <c r="G21" s="57">
        <v>2.5000000000000001E-2</v>
      </c>
      <c r="H21" s="58">
        <v>3.4000000000000002E-2</v>
      </c>
      <c r="I21" s="57">
        <v>0.157</v>
      </c>
      <c r="J21" s="58"/>
      <c r="K21" s="57"/>
      <c r="L21" s="58"/>
      <c r="M21" s="57"/>
      <c r="N21" s="58"/>
      <c r="O21" s="57"/>
      <c r="P21" s="87"/>
      <c r="Q21" s="65">
        <f t="shared" si="1"/>
        <v>0.42800000000000005</v>
      </c>
      <c r="R21" s="59">
        <f t="shared" si="2"/>
        <v>1.6080000000000001</v>
      </c>
      <c r="S21" s="69">
        <f>E195</f>
        <v>1.5282999999999998</v>
      </c>
      <c r="T21" s="27"/>
      <c r="U21" s="42"/>
      <c r="V21" s="27"/>
      <c r="W21" s="42"/>
      <c r="X21" s="27"/>
      <c r="Y21" s="42"/>
      <c r="Z21" s="27"/>
      <c r="AA21" s="42"/>
      <c r="AB21" s="43"/>
      <c r="AC21" s="44"/>
      <c r="AD21" s="41"/>
      <c r="AE21" s="45"/>
      <c r="AF21" s="27"/>
      <c r="AG21" s="40"/>
      <c r="AJ21" s="51"/>
      <c r="AK21" s="52"/>
    </row>
    <row r="22" spans="2:37" s="32" customFormat="1" ht="12.75" customHeight="1" x14ac:dyDescent="0.25">
      <c r="B22" s="38" t="s">
        <v>12</v>
      </c>
      <c r="C22" s="39">
        <v>0.39200000000000002</v>
      </c>
      <c r="D22" s="39">
        <f t="shared" si="0"/>
        <v>3.266666666666667E-2</v>
      </c>
      <c r="E22" s="65">
        <v>0.156</v>
      </c>
      <c r="F22" s="57">
        <v>0.02</v>
      </c>
      <c r="G22" s="57">
        <v>0.01</v>
      </c>
      <c r="H22" s="58">
        <v>8.9999999999999993E-3</v>
      </c>
      <c r="I22" s="57">
        <v>3.5000000000000003E-2</v>
      </c>
      <c r="J22" s="58"/>
      <c r="K22" s="57"/>
      <c r="L22" s="58"/>
      <c r="M22" s="57"/>
      <c r="N22" s="58"/>
      <c r="O22" s="57"/>
      <c r="P22" s="87"/>
      <c r="Q22" s="65">
        <f t="shared" si="1"/>
        <v>0.23</v>
      </c>
      <c r="R22" s="59">
        <f t="shared" si="2"/>
        <v>0.16200000000000001</v>
      </c>
      <c r="S22" s="69">
        <f>E211</f>
        <v>0.50900000000000012</v>
      </c>
      <c r="T22" s="27"/>
      <c r="U22" s="42"/>
      <c r="V22" s="27"/>
      <c r="W22" s="42"/>
      <c r="X22" s="27"/>
      <c r="Y22" s="42"/>
      <c r="Z22" s="27"/>
      <c r="AA22" s="42"/>
      <c r="AB22" s="43"/>
      <c r="AC22" s="44"/>
      <c r="AD22" s="41"/>
      <c r="AE22" s="45"/>
      <c r="AF22" s="27"/>
      <c r="AG22" s="40"/>
    </row>
    <row r="23" spans="2:37" s="32" customFormat="1" ht="15.75" thickBot="1" x14ac:dyDescent="0.3">
      <c r="B23" s="55" t="s">
        <v>13</v>
      </c>
      <c r="C23" s="56">
        <v>0.88700000000000001</v>
      </c>
      <c r="D23" s="67">
        <f t="shared" si="0"/>
        <v>7.3916666666666672E-2</v>
      </c>
      <c r="E23" s="66">
        <v>0.08</v>
      </c>
      <c r="F23" s="60">
        <v>3.5000000000000003E-2</v>
      </c>
      <c r="G23" s="60">
        <v>0.02</v>
      </c>
      <c r="H23" s="88">
        <v>4.4999999999999998E-2</v>
      </c>
      <c r="I23" s="60">
        <v>5.6000000000000001E-2</v>
      </c>
      <c r="J23" s="88"/>
      <c r="K23" s="60"/>
      <c r="L23" s="88"/>
      <c r="M23" s="60"/>
      <c r="N23" s="88"/>
      <c r="O23" s="60"/>
      <c r="P23" s="89"/>
      <c r="Q23" s="66">
        <f t="shared" si="1"/>
        <v>0.23599999999999999</v>
      </c>
      <c r="R23" s="61">
        <f t="shared" si="2"/>
        <v>0.65100000000000002</v>
      </c>
      <c r="S23" s="70">
        <f>E227</f>
        <v>0.85039999999999982</v>
      </c>
      <c r="T23" s="27"/>
      <c r="U23" s="42"/>
      <c r="V23" s="27"/>
      <c r="W23" s="42"/>
      <c r="X23" s="27"/>
      <c r="Y23" s="42"/>
      <c r="Z23" s="27"/>
      <c r="AA23" s="42"/>
      <c r="AB23" s="43"/>
      <c r="AC23" s="44"/>
      <c r="AD23" s="41"/>
      <c r="AE23" s="45"/>
      <c r="AF23" s="27"/>
      <c r="AG23" s="46"/>
    </row>
    <row r="24" spans="2:37" s="1" customFormat="1" ht="19.5" thickTop="1" thickBot="1" x14ac:dyDescent="0.3">
      <c r="B24" s="53" t="s">
        <v>46</v>
      </c>
      <c r="C24" s="54">
        <f>C3+C4+C5+C6+C7+C8+C9+C10+C11+C15+C20+C21+C22+C23</f>
        <v>16.151999999999997</v>
      </c>
      <c r="D24" s="54">
        <f>D3+D4+D5+D6+D7+D8+D9+D10+D11+D15+D20+D21+D22+D23</f>
        <v>1.3459999999999999</v>
      </c>
      <c r="E24" s="54">
        <f t="shared" ref="E24:R24" si="4">E3+E4+E5+E6+E7+E8+E9+E10+E11+E15+E20+E21+E22+E23</f>
        <v>1.752</v>
      </c>
      <c r="F24" s="54">
        <f t="shared" si="4"/>
        <v>0.90200000000000002</v>
      </c>
      <c r="G24" s="54">
        <f>G3+G4+G5+G6+G7+G8+G9+G10+G11+G15+G20+G21+G22+G23</f>
        <v>0.37000000000000005</v>
      </c>
      <c r="H24" s="54">
        <f t="shared" si="4"/>
        <v>0.54200000000000004</v>
      </c>
      <c r="I24" s="54">
        <f t="shared" si="4"/>
        <v>0.90400000000000014</v>
      </c>
      <c r="J24" s="54">
        <f t="shared" si="4"/>
        <v>0</v>
      </c>
      <c r="K24" s="54">
        <f t="shared" si="4"/>
        <v>0</v>
      </c>
      <c r="L24" s="54">
        <f t="shared" si="4"/>
        <v>0</v>
      </c>
      <c r="M24" s="54">
        <f t="shared" si="4"/>
        <v>0</v>
      </c>
      <c r="N24" s="54">
        <f t="shared" si="4"/>
        <v>0</v>
      </c>
      <c r="O24" s="54">
        <f t="shared" si="4"/>
        <v>0</v>
      </c>
      <c r="P24" s="54">
        <f t="shared" si="4"/>
        <v>0</v>
      </c>
      <c r="Q24" s="54">
        <f t="shared" si="4"/>
        <v>4.47</v>
      </c>
      <c r="R24" s="54">
        <f t="shared" si="4"/>
        <v>11.682</v>
      </c>
      <c r="S24" s="86">
        <f>S3+S4+S5+S6+S7+S8+S9+S10+S11+S15+S20+S21+S22+S23</f>
        <v>14.886099999999999</v>
      </c>
      <c r="T24" s="41"/>
      <c r="U24" s="47"/>
      <c r="V24" s="41"/>
      <c r="W24" s="47"/>
      <c r="X24" s="41"/>
      <c r="Y24" s="47"/>
      <c r="Z24" s="41"/>
      <c r="AA24" s="47"/>
      <c r="AB24" s="41"/>
      <c r="AC24" s="44"/>
      <c r="AD24" s="48"/>
      <c r="AE24" s="27"/>
      <c r="AF24" s="49"/>
      <c r="AG24" s="50"/>
    </row>
    <row r="26" spans="2:37" ht="15.75" thickBot="1" x14ac:dyDescent="0.3"/>
    <row r="27" spans="2:37" ht="60" x14ac:dyDescent="0.25">
      <c r="B27" s="20" t="s">
        <v>14</v>
      </c>
      <c r="C27" s="21" t="s">
        <v>43</v>
      </c>
      <c r="D27" s="22" t="s">
        <v>35</v>
      </c>
      <c r="E27" s="23" t="s">
        <v>41</v>
      </c>
      <c r="U27" s="32"/>
    </row>
    <row r="28" spans="2:37" x14ac:dyDescent="0.25">
      <c r="B28" s="8" t="s">
        <v>15</v>
      </c>
      <c r="C28" s="7">
        <v>2.5000000000000001E-3</v>
      </c>
      <c r="D28" s="2">
        <v>7.0000000000000001E-3</v>
      </c>
      <c r="E28" s="68">
        <f>0+D28</f>
        <v>7.0000000000000001E-3</v>
      </c>
      <c r="U28" s="32"/>
    </row>
    <row r="29" spans="2:37" x14ac:dyDescent="0.25">
      <c r="B29" s="8" t="s">
        <v>16</v>
      </c>
      <c r="C29" s="7">
        <f>C28+0.0025</f>
        <v>5.0000000000000001E-3</v>
      </c>
      <c r="D29" s="2">
        <v>0</v>
      </c>
      <c r="E29" s="68">
        <f>E28+D29</f>
        <v>7.0000000000000001E-3</v>
      </c>
      <c r="U29" s="32"/>
    </row>
    <row r="30" spans="2:37" x14ac:dyDescent="0.25">
      <c r="B30" s="8" t="s">
        <v>17</v>
      </c>
      <c r="C30" s="7">
        <f t="shared" ref="C30:C39" si="5">C29+0.0025</f>
        <v>7.4999999999999997E-3</v>
      </c>
      <c r="D30" s="2">
        <v>0</v>
      </c>
      <c r="E30" s="68">
        <f t="shared" ref="E30:E39" si="6">E29+D30</f>
        <v>7.0000000000000001E-3</v>
      </c>
      <c r="U30" s="32"/>
    </row>
    <row r="31" spans="2:37" x14ac:dyDescent="0.25">
      <c r="B31" s="8" t="s">
        <v>18</v>
      </c>
      <c r="C31" s="7">
        <f t="shared" si="5"/>
        <v>0.01</v>
      </c>
      <c r="D31" s="2">
        <v>1E-3</v>
      </c>
      <c r="E31" s="68">
        <f t="shared" si="6"/>
        <v>8.0000000000000002E-3</v>
      </c>
      <c r="U31" s="32"/>
    </row>
    <row r="32" spans="2:37" x14ac:dyDescent="0.25">
      <c r="B32" s="8" t="s">
        <v>19</v>
      </c>
      <c r="C32" s="7">
        <f t="shared" si="5"/>
        <v>1.2500000000000001E-2</v>
      </c>
      <c r="D32" s="2">
        <v>1E-3</v>
      </c>
      <c r="E32" s="68">
        <f t="shared" si="6"/>
        <v>9.0000000000000011E-3</v>
      </c>
      <c r="U32" s="32"/>
    </row>
    <row r="33" spans="2:21" x14ac:dyDescent="0.25">
      <c r="B33" s="8" t="s">
        <v>20</v>
      </c>
      <c r="C33" s="7">
        <f t="shared" si="5"/>
        <v>1.5000000000000001E-2</v>
      </c>
      <c r="D33" s="33">
        <v>1E-3</v>
      </c>
      <c r="E33" s="34">
        <f t="shared" si="6"/>
        <v>1.0000000000000002E-2</v>
      </c>
      <c r="U33" s="32"/>
    </row>
    <row r="34" spans="2:21" x14ac:dyDescent="0.25">
      <c r="B34" s="8" t="s">
        <v>21</v>
      </c>
      <c r="C34" s="7">
        <f t="shared" si="5"/>
        <v>1.7500000000000002E-2</v>
      </c>
      <c r="D34" s="33">
        <v>2.5000000000000001E-3</v>
      </c>
      <c r="E34" s="34">
        <f t="shared" si="6"/>
        <v>1.2500000000000002E-2</v>
      </c>
      <c r="U34" s="32"/>
    </row>
    <row r="35" spans="2:21" x14ac:dyDescent="0.25">
      <c r="B35" s="8" t="s">
        <v>22</v>
      </c>
      <c r="C35" s="7">
        <f t="shared" si="5"/>
        <v>0.02</v>
      </c>
      <c r="D35" s="33">
        <v>2.5000000000000001E-3</v>
      </c>
      <c r="E35" s="34">
        <f t="shared" si="6"/>
        <v>1.5000000000000003E-2</v>
      </c>
      <c r="U35" s="32"/>
    </row>
    <row r="36" spans="2:21" x14ac:dyDescent="0.25">
      <c r="B36" s="8" t="s">
        <v>23</v>
      </c>
      <c r="C36" s="7">
        <f t="shared" si="5"/>
        <v>2.2499999999999999E-2</v>
      </c>
      <c r="D36" s="33">
        <v>2.5000000000000001E-3</v>
      </c>
      <c r="E36" s="34">
        <f t="shared" si="6"/>
        <v>1.7500000000000002E-2</v>
      </c>
      <c r="U36" s="32"/>
    </row>
    <row r="37" spans="2:21" x14ac:dyDescent="0.25">
      <c r="B37" s="8" t="s">
        <v>24</v>
      </c>
      <c r="C37" s="7">
        <f t="shared" si="5"/>
        <v>2.4999999999999998E-2</v>
      </c>
      <c r="D37" s="33">
        <v>2.5000000000000001E-3</v>
      </c>
      <c r="E37" s="34">
        <f t="shared" si="6"/>
        <v>0.02</v>
      </c>
      <c r="U37" s="32"/>
    </row>
    <row r="38" spans="2:21" x14ac:dyDescent="0.25">
      <c r="B38" s="8" t="s">
        <v>25</v>
      </c>
      <c r="C38" s="7">
        <f t="shared" si="5"/>
        <v>2.7499999999999997E-2</v>
      </c>
      <c r="D38" s="33">
        <v>2.5000000000000001E-3</v>
      </c>
      <c r="E38" s="34">
        <f t="shared" si="6"/>
        <v>2.2499999999999999E-2</v>
      </c>
      <c r="U38" s="32"/>
    </row>
    <row r="39" spans="2:21" ht="15.75" thickBot="1" x14ac:dyDescent="0.3">
      <c r="B39" s="11" t="s">
        <v>26</v>
      </c>
      <c r="C39" s="18">
        <f t="shared" si="5"/>
        <v>2.9999999999999995E-2</v>
      </c>
      <c r="D39" s="12">
        <v>2.5000000000000001E-3</v>
      </c>
      <c r="E39" s="13">
        <f t="shared" si="6"/>
        <v>2.4999999999999998E-2</v>
      </c>
      <c r="U39" s="32"/>
    </row>
    <row r="40" spans="2:21" ht="16.5" thickTop="1" thickBot="1" x14ac:dyDescent="0.3">
      <c r="B40" s="16" t="s">
        <v>1</v>
      </c>
      <c r="C40" s="10">
        <f>C39</f>
        <v>2.9999999999999995E-2</v>
      </c>
      <c r="D40" s="17">
        <f>SUM(D28:D39)</f>
        <v>2.4999999999999998E-2</v>
      </c>
      <c r="E40" s="15">
        <f>E39</f>
        <v>2.4999999999999998E-2</v>
      </c>
      <c r="U40" s="32"/>
    </row>
    <row r="41" spans="2:21" x14ac:dyDescent="0.25">
      <c r="U41" s="32"/>
    </row>
    <row r="42" spans="2:21" ht="15.75" thickBot="1" x14ac:dyDescent="0.3">
      <c r="U42" s="32"/>
    </row>
    <row r="43" spans="2:21" ht="60" x14ac:dyDescent="0.25">
      <c r="B43" s="20" t="s">
        <v>27</v>
      </c>
      <c r="C43" s="21" t="s">
        <v>43</v>
      </c>
      <c r="D43" s="22" t="s">
        <v>35</v>
      </c>
      <c r="E43" s="23" t="s">
        <v>41</v>
      </c>
      <c r="U43" s="32"/>
    </row>
    <row r="44" spans="2:21" x14ac:dyDescent="0.25">
      <c r="B44" s="8" t="s">
        <v>15</v>
      </c>
      <c r="C44" s="7">
        <v>0.17499999999999999</v>
      </c>
      <c r="D44" s="2">
        <v>0.311</v>
      </c>
      <c r="E44" s="68">
        <f>0+D44</f>
        <v>0.311</v>
      </c>
      <c r="U44" s="32"/>
    </row>
    <row r="45" spans="2:21" x14ac:dyDescent="0.25">
      <c r="B45" s="8" t="s">
        <v>16</v>
      </c>
      <c r="C45" s="7">
        <f>C44+0.175</f>
        <v>0.35</v>
      </c>
      <c r="D45" s="2">
        <v>0.19400000000000001</v>
      </c>
      <c r="E45" s="68">
        <f>E44+D45</f>
        <v>0.505</v>
      </c>
    </row>
    <row r="46" spans="2:21" x14ac:dyDescent="0.25">
      <c r="B46" s="8" t="s">
        <v>17</v>
      </c>
      <c r="C46" s="7">
        <f t="shared" ref="C46:C55" si="7">C45+0.175</f>
        <v>0.52499999999999991</v>
      </c>
      <c r="D46" s="2">
        <v>5.8999999999999997E-2</v>
      </c>
      <c r="E46" s="68">
        <f t="shared" ref="E46:E55" si="8">E45+D46</f>
        <v>0.56400000000000006</v>
      </c>
    </row>
    <row r="47" spans="2:21" x14ac:dyDescent="0.25">
      <c r="B47" s="8" t="s">
        <v>18</v>
      </c>
      <c r="C47" s="7">
        <f t="shared" si="7"/>
        <v>0.7</v>
      </c>
      <c r="D47" s="2">
        <v>0.23</v>
      </c>
      <c r="E47" s="68">
        <f t="shared" si="8"/>
        <v>0.79400000000000004</v>
      </c>
    </row>
    <row r="48" spans="2:21" x14ac:dyDescent="0.25">
      <c r="B48" s="8" t="s">
        <v>19</v>
      </c>
      <c r="C48" s="7">
        <f t="shared" si="7"/>
        <v>0.875</v>
      </c>
      <c r="D48" s="2">
        <v>0.254</v>
      </c>
      <c r="E48" s="68">
        <f t="shared" si="8"/>
        <v>1.048</v>
      </c>
    </row>
    <row r="49" spans="2:5" x14ac:dyDescent="0.25">
      <c r="B49" s="8" t="s">
        <v>20</v>
      </c>
      <c r="C49" s="7">
        <f t="shared" si="7"/>
        <v>1.05</v>
      </c>
      <c r="D49" s="33">
        <v>0.23300000000000001</v>
      </c>
      <c r="E49" s="34">
        <f t="shared" si="8"/>
        <v>1.2810000000000001</v>
      </c>
    </row>
    <row r="50" spans="2:5" x14ac:dyDescent="0.25">
      <c r="B50" s="8" t="s">
        <v>21</v>
      </c>
      <c r="C50" s="7">
        <f t="shared" si="7"/>
        <v>1.2250000000000001</v>
      </c>
      <c r="D50" s="33">
        <v>0.17499999999999999</v>
      </c>
      <c r="E50" s="34">
        <f t="shared" si="8"/>
        <v>1.4560000000000002</v>
      </c>
    </row>
    <row r="51" spans="2:5" x14ac:dyDescent="0.25">
      <c r="B51" s="8" t="s">
        <v>22</v>
      </c>
      <c r="C51" s="7">
        <f t="shared" si="7"/>
        <v>1.4000000000000001</v>
      </c>
      <c r="D51" s="33">
        <v>0.17499999999999999</v>
      </c>
      <c r="E51" s="34">
        <f t="shared" si="8"/>
        <v>1.6310000000000002</v>
      </c>
    </row>
    <row r="52" spans="2:5" x14ac:dyDescent="0.25">
      <c r="B52" s="8" t="s">
        <v>23</v>
      </c>
      <c r="C52" s="7">
        <f t="shared" si="7"/>
        <v>1.5750000000000002</v>
      </c>
      <c r="D52" s="33">
        <v>0.17499999999999999</v>
      </c>
      <c r="E52" s="34">
        <f t="shared" si="8"/>
        <v>1.8060000000000003</v>
      </c>
    </row>
    <row r="53" spans="2:5" x14ac:dyDescent="0.25">
      <c r="B53" s="8" t="s">
        <v>24</v>
      </c>
      <c r="C53" s="7">
        <f t="shared" si="7"/>
        <v>1.7500000000000002</v>
      </c>
      <c r="D53" s="33">
        <v>0.17499999999999999</v>
      </c>
      <c r="E53" s="34">
        <f t="shared" si="8"/>
        <v>1.9810000000000003</v>
      </c>
    </row>
    <row r="54" spans="2:5" x14ac:dyDescent="0.25">
      <c r="B54" s="8" t="s">
        <v>25</v>
      </c>
      <c r="C54" s="7">
        <f t="shared" si="7"/>
        <v>1.9250000000000003</v>
      </c>
      <c r="D54" s="33">
        <v>0.17499999999999999</v>
      </c>
      <c r="E54" s="34">
        <f t="shared" si="8"/>
        <v>2.1560000000000001</v>
      </c>
    </row>
    <row r="55" spans="2:5" ht="15.75" thickBot="1" x14ac:dyDescent="0.3">
      <c r="B55" s="11" t="s">
        <v>26</v>
      </c>
      <c r="C55" s="18">
        <f t="shared" si="7"/>
        <v>2.1</v>
      </c>
      <c r="D55" s="12">
        <v>0.17499999999999999</v>
      </c>
      <c r="E55" s="13">
        <f t="shared" si="8"/>
        <v>2.331</v>
      </c>
    </row>
    <row r="56" spans="2:5" ht="16.5" thickTop="1" thickBot="1" x14ac:dyDescent="0.3">
      <c r="B56" s="9" t="s">
        <v>1</v>
      </c>
      <c r="C56" s="10">
        <f>C55</f>
        <v>2.1</v>
      </c>
      <c r="D56" s="17">
        <f>SUM(D44:D55)</f>
        <v>2.331</v>
      </c>
      <c r="E56" s="15">
        <f>E55</f>
        <v>2.331</v>
      </c>
    </row>
    <row r="57" spans="2:5" ht="15.75" thickBot="1" x14ac:dyDescent="0.3"/>
    <row r="58" spans="2:5" ht="60" x14ac:dyDescent="0.25">
      <c r="B58" s="20" t="s">
        <v>28</v>
      </c>
      <c r="C58" s="21" t="s">
        <v>43</v>
      </c>
      <c r="D58" s="22" t="s">
        <v>35</v>
      </c>
      <c r="E58" s="23" t="s">
        <v>41</v>
      </c>
    </row>
    <row r="59" spans="2:5" x14ac:dyDescent="0.25">
      <c r="B59" s="8" t="s">
        <v>15</v>
      </c>
      <c r="C59" s="7">
        <v>2.6249999999999999E-2</v>
      </c>
      <c r="D59" s="2">
        <v>1.7000000000000001E-2</v>
      </c>
      <c r="E59" s="68">
        <f>0+D59</f>
        <v>1.7000000000000001E-2</v>
      </c>
    </row>
    <row r="60" spans="2:5" x14ac:dyDescent="0.25">
      <c r="B60" s="8" t="s">
        <v>16</v>
      </c>
      <c r="C60" s="7">
        <f>C59+0.02625</f>
        <v>5.2499999999999998E-2</v>
      </c>
      <c r="D60" s="2">
        <v>7.0000000000000001E-3</v>
      </c>
      <c r="E60" s="68">
        <f>E59+D60</f>
        <v>2.4E-2</v>
      </c>
    </row>
    <row r="61" spans="2:5" x14ac:dyDescent="0.25">
      <c r="B61" s="8" t="s">
        <v>17</v>
      </c>
      <c r="C61" s="7">
        <f t="shared" ref="C61:C70" si="9">C60+0.02625</f>
        <v>7.8750000000000001E-2</v>
      </c>
      <c r="D61" s="2">
        <v>0</v>
      </c>
      <c r="E61" s="68">
        <f t="shared" ref="E61:E70" si="10">E60+D61</f>
        <v>2.4E-2</v>
      </c>
    </row>
    <row r="62" spans="2:5" x14ac:dyDescent="0.25">
      <c r="B62" s="8" t="s">
        <v>18</v>
      </c>
      <c r="C62" s="7">
        <f t="shared" si="9"/>
        <v>0.105</v>
      </c>
      <c r="D62" s="2">
        <v>5.0000000000000001E-3</v>
      </c>
      <c r="E62" s="68">
        <f t="shared" si="10"/>
        <v>2.9000000000000001E-2</v>
      </c>
    </row>
    <row r="63" spans="2:5" x14ac:dyDescent="0.25">
      <c r="B63" s="8" t="s">
        <v>19</v>
      </c>
      <c r="C63" s="7">
        <f t="shared" si="9"/>
        <v>0.13125000000000001</v>
      </c>
      <c r="D63" s="93">
        <v>2E-3</v>
      </c>
      <c r="E63" s="94">
        <f t="shared" si="10"/>
        <v>3.1E-2</v>
      </c>
    </row>
    <row r="64" spans="2:5" x14ac:dyDescent="0.25">
      <c r="B64" s="8" t="s">
        <v>20</v>
      </c>
      <c r="C64" s="7">
        <f t="shared" si="9"/>
        <v>0.1575</v>
      </c>
      <c r="D64" s="33">
        <v>2E-3</v>
      </c>
      <c r="E64" s="34">
        <f t="shared" si="10"/>
        <v>3.3000000000000002E-2</v>
      </c>
    </row>
    <row r="65" spans="2:32" x14ac:dyDescent="0.25">
      <c r="B65" s="8" t="s">
        <v>21</v>
      </c>
      <c r="C65" s="7">
        <f t="shared" si="9"/>
        <v>0.18375</v>
      </c>
      <c r="D65" s="33">
        <v>2.6249999999999999E-2</v>
      </c>
      <c r="E65" s="34">
        <f t="shared" si="10"/>
        <v>5.9249999999999997E-2</v>
      </c>
    </row>
    <row r="66" spans="2:32" x14ac:dyDescent="0.25">
      <c r="B66" s="30" t="s">
        <v>22</v>
      </c>
      <c r="C66" s="7">
        <f t="shared" si="9"/>
        <v>0.21</v>
      </c>
      <c r="D66" s="33">
        <v>2.6249999999999999E-2</v>
      </c>
      <c r="E66" s="34">
        <f t="shared" si="10"/>
        <v>8.5499999999999993E-2</v>
      </c>
    </row>
    <row r="67" spans="2:32" x14ac:dyDescent="0.25">
      <c r="B67" s="8" t="s">
        <v>23</v>
      </c>
      <c r="C67" s="7">
        <f t="shared" si="9"/>
        <v>0.23624999999999999</v>
      </c>
      <c r="D67" s="33">
        <v>2.6249999999999999E-2</v>
      </c>
      <c r="E67" s="34">
        <f t="shared" si="10"/>
        <v>0.11174999999999999</v>
      </c>
    </row>
    <row r="68" spans="2:32" x14ac:dyDescent="0.25">
      <c r="B68" s="8" t="s">
        <v>24</v>
      </c>
      <c r="C68" s="7">
        <f t="shared" si="9"/>
        <v>0.26250000000000001</v>
      </c>
      <c r="D68" s="33">
        <v>2.6249999999999999E-2</v>
      </c>
      <c r="E68" s="34">
        <f t="shared" si="10"/>
        <v>0.13799999999999998</v>
      </c>
    </row>
    <row r="69" spans="2:32" x14ac:dyDescent="0.25">
      <c r="B69" s="8" t="s">
        <v>25</v>
      </c>
      <c r="C69" s="7">
        <f t="shared" si="9"/>
        <v>0.28875000000000001</v>
      </c>
      <c r="D69" s="33">
        <v>2.6249999999999999E-2</v>
      </c>
      <c r="E69" s="34">
        <f t="shared" si="10"/>
        <v>0.16424999999999998</v>
      </c>
    </row>
    <row r="70" spans="2:32" ht="15.75" thickBot="1" x14ac:dyDescent="0.3">
      <c r="B70" s="11" t="s">
        <v>26</v>
      </c>
      <c r="C70" s="18">
        <f t="shared" si="9"/>
        <v>0.315</v>
      </c>
      <c r="D70" s="12">
        <v>2.6249999999999999E-2</v>
      </c>
      <c r="E70" s="13">
        <f t="shared" si="10"/>
        <v>0.19049999999999997</v>
      </c>
    </row>
    <row r="71" spans="2:32" ht="16.5" thickTop="1" thickBot="1" x14ac:dyDescent="0.3">
      <c r="B71" s="16" t="s">
        <v>1</v>
      </c>
      <c r="C71" s="10">
        <f>C70</f>
        <v>0.315</v>
      </c>
      <c r="D71" s="17">
        <f>SUM(D59:D70)</f>
        <v>0.19049999999999997</v>
      </c>
      <c r="E71" s="15">
        <f>E70</f>
        <v>0.19049999999999997</v>
      </c>
    </row>
    <row r="72" spans="2:32" s="26" customFormat="1" x14ac:dyDescent="0.25">
      <c r="B72" s="6"/>
      <c r="C72" s="27"/>
      <c r="D72" s="27"/>
      <c r="E72" s="28"/>
      <c r="F72" s="28"/>
      <c r="H72" s="1"/>
      <c r="J72" s="1"/>
      <c r="L72" s="1"/>
      <c r="N72" s="1"/>
      <c r="P72" s="1"/>
      <c r="R72" s="1"/>
      <c r="T72" s="1"/>
      <c r="V72" s="1"/>
      <c r="X72" s="1"/>
      <c r="Z72" s="1"/>
      <c r="AB72" s="1"/>
      <c r="AC72" s="1"/>
      <c r="AF72" s="1"/>
    </row>
    <row r="73" spans="2:32" ht="15.75" thickBot="1" x14ac:dyDescent="0.3"/>
    <row r="74" spans="2:32" ht="60" x14ac:dyDescent="0.25">
      <c r="B74" s="20" t="s">
        <v>29</v>
      </c>
      <c r="C74" s="21" t="s">
        <v>43</v>
      </c>
      <c r="D74" s="22" t="s">
        <v>35</v>
      </c>
      <c r="E74" s="23" t="s">
        <v>41</v>
      </c>
    </row>
    <row r="75" spans="2:32" x14ac:dyDescent="0.25">
      <c r="B75" s="8" t="s">
        <v>15</v>
      </c>
      <c r="C75" s="3">
        <v>7.0000000000000001E-3</v>
      </c>
      <c r="D75" s="2">
        <v>0.04</v>
      </c>
      <c r="E75" s="71">
        <f>0+D75</f>
        <v>0.04</v>
      </c>
    </row>
    <row r="76" spans="2:32" x14ac:dyDescent="0.25">
      <c r="B76" s="8" t="s">
        <v>16</v>
      </c>
      <c r="C76" s="3">
        <f>C75+0.0066</f>
        <v>1.3600000000000001E-2</v>
      </c>
      <c r="D76" s="2">
        <v>5.0000000000000001E-3</v>
      </c>
      <c r="E76" s="71">
        <f>E75+D76</f>
        <v>4.4999999999999998E-2</v>
      </c>
    </row>
    <row r="77" spans="2:32" x14ac:dyDescent="0.25">
      <c r="B77" s="8" t="s">
        <v>17</v>
      </c>
      <c r="C77" s="3">
        <f t="shared" ref="C77:C86" si="11">C76+0.0066</f>
        <v>2.0200000000000003E-2</v>
      </c>
      <c r="D77" s="2">
        <v>0</v>
      </c>
      <c r="E77" s="71">
        <f t="shared" ref="E77:E86" si="12">E76+D77</f>
        <v>4.4999999999999998E-2</v>
      </c>
    </row>
    <row r="78" spans="2:32" x14ac:dyDescent="0.25">
      <c r="B78" s="8" t="s">
        <v>18</v>
      </c>
      <c r="C78" s="3">
        <f t="shared" si="11"/>
        <v>2.6800000000000004E-2</v>
      </c>
      <c r="D78" s="2">
        <v>1E-3</v>
      </c>
      <c r="E78" s="71">
        <f t="shared" si="12"/>
        <v>4.5999999999999999E-2</v>
      </c>
    </row>
    <row r="79" spans="2:32" x14ac:dyDescent="0.25">
      <c r="B79" s="8" t="s">
        <v>19</v>
      </c>
      <c r="C79" s="3">
        <f t="shared" si="11"/>
        <v>3.3400000000000006E-2</v>
      </c>
      <c r="D79" s="2">
        <v>4.0000000000000001E-3</v>
      </c>
      <c r="E79" s="71">
        <f t="shared" si="12"/>
        <v>0.05</v>
      </c>
    </row>
    <row r="80" spans="2:32" x14ac:dyDescent="0.25">
      <c r="B80" s="8" t="s">
        <v>20</v>
      </c>
      <c r="C80" s="3">
        <f t="shared" si="11"/>
        <v>4.0000000000000008E-2</v>
      </c>
      <c r="D80" s="33">
        <v>6.0000000000000001E-3</v>
      </c>
      <c r="E80" s="35">
        <f t="shared" si="12"/>
        <v>5.6000000000000001E-2</v>
      </c>
    </row>
    <row r="81" spans="2:5" x14ac:dyDescent="0.25">
      <c r="B81" s="8" t="s">
        <v>21</v>
      </c>
      <c r="C81" s="3">
        <f t="shared" si="11"/>
        <v>4.6600000000000009E-2</v>
      </c>
      <c r="D81" s="33">
        <v>6.6E-3</v>
      </c>
      <c r="E81" s="35">
        <f t="shared" si="12"/>
        <v>6.2600000000000003E-2</v>
      </c>
    </row>
    <row r="82" spans="2:5" x14ac:dyDescent="0.25">
      <c r="B82" s="8" t="s">
        <v>22</v>
      </c>
      <c r="C82" s="3">
        <f t="shared" si="11"/>
        <v>5.3200000000000011E-2</v>
      </c>
      <c r="D82" s="33">
        <v>6.6E-3</v>
      </c>
      <c r="E82" s="35">
        <f t="shared" si="12"/>
        <v>6.9199999999999998E-2</v>
      </c>
    </row>
    <row r="83" spans="2:5" x14ac:dyDescent="0.25">
      <c r="B83" s="8" t="s">
        <v>23</v>
      </c>
      <c r="C83" s="3">
        <f t="shared" si="11"/>
        <v>5.9800000000000013E-2</v>
      </c>
      <c r="D83" s="33">
        <v>6.6E-3</v>
      </c>
      <c r="E83" s="35">
        <f t="shared" si="12"/>
        <v>7.5799999999999992E-2</v>
      </c>
    </row>
    <row r="84" spans="2:5" x14ac:dyDescent="0.25">
      <c r="B84" s="8" t="s">
        <v>24</v>
      </c>
      <c r="C84" s="3">
        <f t="shared" si="11"/>
        <v>6.6400000000000015E-2</v>
      </c>
      <c r="D84" s="33">
        <v>6.6E-3</v>
      </c>
      <c r="E84" s="35">
        <f t="shared" si="12"/>
        <v>8.2399999999999987E-2</v>
      </c>
    </row>
    <row r="85" spans="2:5" x14ac:dyDescent="0.25">
      <c r="B85" s="8" t="s">
        <v>25</v>
      </c>
      <c r="C85" s="3">
        <f t="shared" si="11"/>
        <v>7.3000000000000009E-2</v>
      </c>
      <c r="D85" s="33">
        <v>6.6E-3</v>
      </c>
      <c r="E85" s="35">
        <f t="shared" si="12"/>
        <v>8.8999999999999982E-2</v>
      </c>
    </row>
    <row r="86" spans="2:5" ht="15.75" thickBot="1" x14ac:dyDescent="0.3">
      <c r="B86" s="11" t="s">
        <v>26</v>
      </c>
      <c r="C86" s="18">
        <f t="shared" si="11"/>
        <v>7.9600000000000004E-2</v>
      </c>
      <c r="D86" s="12">
        <v>6.6E-3</v>
      </c>
      <c r="E86" s="19">
        <f t="shared" si="12"/>
        <v>9.5599999999999977E-2</v>
      </c>
    </row>
    <row r="87" spans="2:5" ht="16.5" thickTop="1" thickBot="1" x14ac:dyDescent="0.3">
      <c r="B87" s="9" t="s">
        <v>1</v>
      </c>
      <c r="C87" s="10">
        <f>C86</f>
        <v>7.9600000000000004E-2</v>
      </c>
      <c r="D87" s="17">
        <f>SUM(D75:D86)</f>
        <v>9.5599999999999977E-2</v>
      </c>
      <c r="E87" s="15">
        <f>E86</f>
        <v>9.5599999999999977E-2</v>
      </c>
    </row>
    <row r="89" spans="2:5" ht="15.75" thickBot="1" x14ac:dyDescent="0.3"/>
    <row r="90" spans="2:5" ht="60" x14ac:dyDescent="0.25">
      <c r="B90" s="20" t="s">
        <v>30</v>
      </c>
      <c r="C90" s="21" t="s">
        <v>43</v>
      </c>
      <c r="D90" s="22" t="s">
        <v>35</v>
      </c>
      <c r="E90" s="23" t="s">
        <v>41</v>
      </c>
    </row>
    <row r="91" spans="2:5" x14ac:dyDescent="0.25">
      <c r="B91" s="8" t="s">
        <v>15</v>
      </c>
      <c r="C91" s="3">
        <v>0.13489999999999999</v>
      </c>
      <c r="D91" s="2">
        <v>6.5000000000000002E-2</v>
      </c>
      <c r="E91" s="71">
        <f>0+D91</f>
        <v>6.5000000000000002E-2</v>
      </c>
    </row>
    <row r="92" spans="2:5" x14ac:dyDescent="0.25">
      <c r="B92" s="8" t="s">
        <v>16</v>
      </c>
      <c r="C92" s="3">
        <f>C91+0.1349</f>
        <v>0.26979999999999998</v>
      </c>
      <c r="D92" s="2">
        <v>0.23599999999999999</v>
      </c>
      <c r="E92" s="71">
        <f>E91+D92</f>
        <v>0.30099999999999999</v>
      </c>
    </row>
    <row r="93" spans="2:5" x14ac:dyDescent="0.25">
      <c r="B93" s="8" t="s">
        <v>17</v>
      </c>
      <c r="C93" s="3">
        <f t="shared" ref="C93:C101" si="13">C92+0.1349</f>
        <v>0.40469999999999995</v>
      </c>
      <c r="D93" s="2">
        <v>0</v>
      </c>
      <c r="E93" s="71">
        <f t="shared" ref="E93:E102" si="14">E92+D93</f>
        <v>0.30099999999999999</v>
      </c>
    </row>
    <row r="94" spans="2:5" x14ac:dyDescent="0.25">
      <c r="B94" s="8" t="s">
        <v>18</v>
      </c>
      <c r="C94" s="3">
        <f>C93+1.667</f>
        <v>2.0716999999999999</v>
      </c>
      <c r="D94" s="2">
        <v>0.02</v>
      </c>
      <c r="E94" s="71">
        <f t="shared" si="14"/>
        <v>0.32100000000000001</v>
      </c>
    </row>
    <row r="95" spans="2:5" x14ac:dyDescent="0.25">
      <c r="B95" s="8" t="s">
        <v>19</v>
      </c>
      <c r="C95" s="3">
        <f>C94+0.135</f>
        <v>2.2066999999999997</v>
      </c>
      <c r="D95" s="2">
        <v>0.188</v>
      </c>
      <c r="E95" s="71">
        <f t="shared" si="14"/>
        <v>0.50900000000000001</v>
      </c>
    </row>
    <row r="96" spans="2:5" x14ac:dyDescent="0.25">
      <c r="B96" s="30" t="s">
        <v>71</v>
      </c>
      <c r="C96" s="3">
        <f>C95+1.667</f>
        <v>3.8736999999999995</v>
      </c>
      <c r="D96" s="33">
        <v>0.76600000000000001</v>
      </c>
      <c r="E96" s="35">
        <f t="shared" si="14"/>
        <v>1.2749999999999999</v>
      </c>
    </row>
    <row r="97" spans="2:32" x14ac:dyDescent="0.25">
      <c r="B97" s="30" t="s">
        <v>72</v>
      </c>
      <c r="C97" s="3">
        <f>C96+1.667</f>
        <v>5.5406999999999993</v>
      </c>
      <c r="D97" s="33">
        <v>1.667</v>
      </c>
      <c r="E97" s="35">
        <f t="shared" si="14"/>
        <v>2.9420000000000002</v>
      </c>
    </row>
    <row r="98" spans="2:32" x14ac:dyDescent="0.25">
      <c r="B98" s="8" t="s">
        <v>22</v>
      </c>
      <c r="C98" s="3">
        <f t="shared" si="13"/>
        <v>5.6755999999999993</v>
      </c>
      <c r="D98" s="33">
        <v>0.13489999999999999</v>
      </c>
      <c r="E98" s="35">
        <f t="shared" si="14"/>
        <v>3.0769000000000002</v>
      </c>
    </row>
    <row r="99" spans="2:32" x14ac:dyDescent="0.25">
      <c r="B99" s="8" t="s">
        <v>23</v>
      </c>
      <c r="C99" s="3">
        <f t="shared" si="13"/>
        <v>5.8104999999999993</v>
      </c>
      <c r="D99" s="33">
        <v>0.13489999999999999</v>
      </c>
      <c r="E99" s="35">
        <f t="shared" si="14"/>
        <v>3.2118000000000002</v>
      </c>
      <c r="S99" s="25"/>
    </row>
    <row r="100" spans="2:32" x14ac:dyDescent="0.25">
      <c r="B100" s="30" t="s">
        <v>24</v>
      </c>
      <c r="C100" s="3">
        <f t="shared" si="13"/>
        <v>5.9453999999999994</v>
      </c>
      <c r="D100" s="33">
        <v>0.13489999999999999</v>
      </c>
      <c r="E100" s="35">
        <f t="shared" si="14"/>
        <v>3.3467000000000002</v>
      </c>
      <c r="S100" s="25"/>
    </row>
    <row r="101" spans="2:32" x14ac:dyDescent="0.25">
      <c r="B101" s="30" t="s">
        <v>25</v>
      </c>
      <c r="C101" s="3">
        <f t="shared" si="13"/>
        <v>6.0802999999999994</v>
      </c>
      <c r="D101" s="33">
        <v>0.13489999999999999</v>
      </c>
      <c r="E101" s="35">
        <f t="shared" si="14"/>
        <v>3.4816000000000003</v>
      </c>
    </row>
    <row r="102" spans="2:32" ht="15.75" thickBot="1" x14ac:dyDescent="0.3">
      <c r="B102" s="11" t="s">
        <v>26</v>
      </c>
      <c r="C102" s="18">
        <f>C101+0.1349</f>
        <v>6.2151999999999994</v>
      </c>
      <c r="D102" s="12">
        <v>0.13489999999999999</v>
      </c>
      <c r="E102" s="19">
        <f t="shared" si="14"/>
        <v>3.6165000000000003</v>
      </c>
    </row>
    <row r="103" spans="2:32" ht="16.5" thickTop="1" thickBot="1" x14ac:dyDescent="0.3">
      <c r="B103" s="9" t="s">
        <v>1</v>
      </c>
      <c r="C103" s="10">
        <f>C102</f>
        <v>6.2151999999999994</v>
      </c>
      <c r="D103" s="17">
        <f>SUM(D91:D102)</f>
        <v>3.6165000000000003</v>
      </c>
      <c r="E103" s="15">
        <f>E102</f>
        <v>3.6165000000000003</v>
      </c>
    </row>
    <row r="104" spans="2:32" s="26" customFormat="1" x14ac:dyDescent="0.25">
      <c r="B104" s="32" t="s">
        <v>70</v>
      </c>
      <c r="C104" s="27"/>
      <c r="D104" s="28"/>
      <c r="E104" s="28"/>
      <c r="H104" s="1"/>
      <c r="J104" s="1"/>
      <c r="L104" s="1"/>
      <c r="N104" s="1"/>
      <c r="P104" s="1"/>
      <c r="R104" s="1"/>
      <c r="T104" s="1"/>
      <c r="V104" s="1"/>
      <c r="X104" s="1"/>
      <c r="Z104" s="1"/>
      <c r="AB104" s="1"/>
      <c r="AC104" s="1"/>
      <c r="AF104" s="1"/>
    </row>
    <row r="105" spans="2:32" ht="15.75" thickBot="1" x14ac:dyDescent="0.3">
      <c r="D105" s="4"/>
      <c r="E105" s="1"/>
    </row>
    <row r="106" spans="2:32" ht="60" x14ac:dyDescent="0.25">
      <c r="B106" s="20" t="s">
        <v>31</v>
      </c>
      <c r="C106" s="21" t="s">
        <v>43</v>
      </c>
      <c r="D106" s="22" t="s">
        <v>35</v>
      </c>
      <c r="E106" s="23" t="s">
        <v>41</v>
      </c>
    </row>
    <row r="107" spans="2:32" x14ac:dyDescent="0.25">
      <c r="B107" s="8" t="s">
        <v>15</v>
      </c>
      <c r="C107" s="3">
        <v>0.1583</v>
      </c>
      <c r="D107" s="2">
        <v>0.218</v>
      </c>
      <c r="E107" s="71">
        <f>0+D107</f>
        <v>0.218</v>
      </c>
    </row>
    <row r="108" spans="2:32" x14ac:dyDescent="0.25">
      <c r="B108" s="8" t="s">
        <v>16</v>
      </c>
      <c r="C108" s="3">
        <f>C107+0.1583</f>
        <v>0.31659999999999999</v>
      </c>
      <c r="D108" s="2">
        <v>0.10299999999999999</v>
      </c>
      <c r="E108" s="71">
        <f>E107+D108</f>
        <v>0.32100000000000001</v>
      </c>
    </row>
    <row r="109" spans="2:32" x14ac:dyDescent="0.25">
      <c r="B109" s="8" t="s">
        <v>17</v>
      </c>
      <c r="C109" s="3">
        <f t="shared" ref="C109:C118" si="15">C108+0.1583</f>
        <v>0.47489999999999999</v>
      </c>
      <c r="D109" s="2">
        <v>6.3E-2</v>
      </c>
      <c r="E109" s="71">
        <f t="shared" ref="E109:E118" si="16">E108+D109</f>
        <v>0.38400000000000001</v>
      </c>
    </row>
    <row r="110" spans="2:32" x14ac:dyDescent="0.25">
      <c r="B110" s="8" t="s">
        <v>18</v>
      </c>
      <c r="C110" s="3">
        <f t="shared" si="15"/>
        <v>0.63319999999999999</v>
      </c>
      <c r="D110" s="2">
        <v>6.6000000000000003E-2</v>
      </c>
      <c r="E110" s="71">
        <f t="shared" si="16"/>
        <v>0.45</v>
      </c>
    </row>
    <row r="111" spans="2:32" x14ac:dyDescent="0.25">
      <c r="B111" s="8" t="s">
        <v>19</v>
      </c>
      <c r="C111" s="3">
        <f t="shared" si="15"/>
        <v>0.79149999999999998</v>
      </c>
      <c r="D111" s="2">
        <v>0.10100000000000001</v>
      </c>
      <c r="E111" s="71">
        <f t="shared" si="16"/>
        <v>0.55100000000000005</v>
      </c>
    </row>
    <row r="112" spans="2:32" x14ac:dyDescent="0.25">
      <c r="B112" s="8" t="s">
        <v>20</v>
      </c>
      <c r="C112" s="3">
        <f t="shared" si="15"/>
        <v>0.94979999999999998</v>
      </c>
      <c r="D112" s="33">
        <v>0.193</v>
      </c>
      <c r="E112" s="35">
        <f t="shared" si="16"/>
        <v>0.74399999999999999</v>
      </c>
    </row>
    <row r="113" spans="2:5" x14ac:dyDescent="0.25">
      <c r="B113" s="8" t="s">
        <v>21</v>
      </c>
      <c r="C113" s="3">
        <f t="shared" si="15"/>
        <v>1.1080999999999999</v>
      </c>
      <c r="D113" s="33">
        <v>0.1583</v>
      </c>
      <c r="E113" s="35">
        <f t="shared" si="16"/>
        <v>0.90229999999999999</v>
      </c>
    </row>
    <row r="114" spans="2:5" x14ac:dyDescent="0.25">
      <c r="B114" s="8" t="s">
        <v>22</v>
      </c>
      <c r="C114" s="3">
        <f t="shared" si="15"/>
        <v>1.2664</v>
      </c>
      <c r="D114" s="33">
        <v>0.1583</v>
      </c>
      <c r="E114" s="35">
        <f t="shared" si="16"/>
        <v>1.0606</v>
      </c>
    </row>
    <row r="115" spans="2:5" x14ac:dyDescent="0.25">
      <c r="B115" s="8" t="s">
        <v>23</v>
      </c>
      <c r="C115" s="3">
        <f t="shared" si="15"/>
        <v>1.4247000000000001</v>
      </c>
      <c r="D115" s="33">
        <v>0.1583</v>
      </c>
      <c r="E115" s="35">
        <f t="shared" si="16"/>
        <v>1.2189000000000001</v>
      </c>
    </row>
    <row r="116" spans="2:5" x14ac:dyDescent="0.25">
      <c r="B116" s="30" t="s">
        <v>24</v>
      </c>
      <c r="C116" s="3">
        <f t="shared" si="15"/>
        <v>1.5830000000000002</v>
      </c>
      <c r="D116" s="33">
        <v>0.1583</v>
      </c>
      <c r="E116" s="35">
        <f t="shared" si="16"/>
        <v>1.3772000000000002</v>
      </c>
    </row>
    <row r="117" spans="2:5" x14ac:dyDescent="0.25">
      <c r="B117" s="8" t="s">
        <v>25</v>
      </c>
      <c r="C117" s="3">
        <f t="shared" si="15"/>
        <v>1.7413000000000003</v>
      </c>
      <c r="D117" s="33">
        <v>0.1583</v>
      </c>
      <c r="E117" s="35">
        <f t="shared" si="16"/>
        <v>1.5355000000000003</v>
      </c>
    </row>
    <row r="118" spans="2:5" ht="15.75" thickBot="1" x14ac:dyDescent="0.3">
      <c r="B118" s="11" t="s">
        <v>26</v>
      </c>
      <c r="C118" s="18">
        <f t="shared" si="15"/>
        <v>1.8996000000000004</v>
      </c>
      <c r="D118" s="12">
        <v>0.1583</v>
      </c>
      <c r="E118" s="19">
        <f t="shared" si="16"/>
        <v>1.6938000000000004</v>
      </c>
    </row>
    <row r="119" spans="2:5" ht="16.5" thickTop="1" thickBot="1" x14ac:dyDescent="0.3">
      <c r="B119" s="9" t="s">
        <v>1</v>
      </c>
      <c r="C119" s="10">
        <f>C118</f>
        <v>1.8996000000000004</v>
      </c>
      <c r="D119" s="17">
        <f>SUM(D107:D118)</f>
        <v>1.6938000000000004</v>
      </c>
      <c r="E119" s="15">
        <f>E118</f>
        <v>1.6938000000000004</v>
      </c>
    </row>
    <row r="120" spans="2:5" ht="15.75" thickBot="1" x14ac:dyDescent="0.3">
      <c r="D120" s="4"/>
      <c r="E120" s="1"/>
    </row>
    <row r="121" spans="2:5" ht="60" x14ac:dyDescent="0.25">
      <c r="B121" s="20" t="s">
        <v>63</v>
      </c>
      <c r="C121" s="21" t="s">
        <v>43</v>
      </c>
      <c r="D121" s="22" t="s">
        <v>35</v>
      </c>
      <c r="E121" s="23" t="s">
        <v>41</v>
      </c>
    </row>
    <row r="122" spans="2:5" x14ac:dyDescent="0.25">
      <c r="B122" s="8" t="s">
        <v>15</v>
      </c>
      <c r="C122" s="3">
        <v>4.58E-2</v>
      </c>
      <c r="D122" s="2">
        <v>0.20799999999999999</v>
      </c>
      <c r="E122" s="71">
        <f>0+D122</f>
        <v>0.20799999999999999</v>
      </c>
    </row>
    <row r="123" spans="2:5" x14ac:dyDescent="0.25">
      <c r="B123" s="8" t="s">
        <v>16</v>
      </c>
      <c r="C123" s="3">
        <f>C122+0.0458</f>
        <v>9.1600000000000001E-2</v>
      </c>
      <c r="D123" s="2">
        <v>1.2999999999999999E-2</v>
      </c>
      <c r="E123" s="71">
        <f>E122+D123</f>
        <v>0.221</v>
      </c>
    </row>
    <row r="124" spans="2:5" x14ac:dyDescent="0.25">
      <c r="B124" s="8" t="s">
        <v>17</v>
      </c>
      <c r="C124" s="3">
        <f t="shared" ref="C124:C133" si="17">C123+0.0458</f>
        <v>0.13739999999999999</v>
      </c>
      <c r="D124" s="2">
        <v>1.7999999999999999E-2</v>
      </c>
      <c r="E124" s="71">
        <f t="shared" ref="E124:E133" si="18">E123+D124</f>
        <v>0.23899999999999999</v>
      </c>
    </row>
    <row r="125" spans="2:5" x14ac:dyDescent="0.25">
      <c r="B125" s="8" t="s">
        <v>18</v>
      </c>
      <c r="C125" s="3">
        <f t="shared" si="17"/>
        <v>0.1832</v>
      </c>
      <c r="D125" s="2">
        <v>3.5000000000000003E-2</v>
      </c>
      <c r="E125" s="71">
        <f t="shared" si="18"/>
        <v>0.27400000000000002</v>
      </c>
    </row>
    <row r="126" spans="2:5" x14ac:dyDescent="0.25">
      <c r="B126" s="8" t="s">
        <v>19</v>
      </c>
      <c r="C126" s="3">
        <f t="shared" si="17"/>
        <v>0.22900000000000001</v>
      </c>
      <c r="D126" s="2">
        <v>3.0000000000000001E-3</v>
      </c>
      <c r="E126" s="71">
        <f t="shared" si="18"/>
        <v>0.27700000000000002</v>
      </c>
    </row>
    <row r="127" spans="2:5" x14ac:dyDescent="0.25">
      <c r="B127" s="8" t="s">
        <v>20</v>
      </c>
      <c r="C127" s="3">
        <f t="shared" si="17"/>
        <v>0.27479999999999999</v>
      </c>
      <c r="D127" s="33">
        <v>5.0000000000000001E-3</v>
      </c>
      <c r="E127" s="35">
        <f t="shared" si="18"/>
        <v>0.28200000000000003</v>
      </c>
    </row>
    <row r="128" spans="2:5" x14ac:dyDescent="0.25">
      <c r="B128" s="8" t="s">
        <v>21</v>
      </c>
      <c r="C128" s="3">
        <f t="shared" si="17"/>
        <v>0.3206</v>
      </c>
      <c r="D128" s="33">
        <v>4.58E-2</v>
      </c>
      <c r="E128" s="35">
        <f t="shared" si="18"/>
        <v>0.32780000000000004</v>
      </c>
    </row>
    <row r="129" spans="2:5" x14ac:dyDescent="0.25">
      <c r="B129" s="8" t="s">
        <v>22</v>
      </c>
      <c r="C129" s="3">
        <f t="shared" si="17"/>
        <v>0.3664</v>
      </c>
      <c r="D129" s="33">
        <v>4.58E-2</v>
      </c>
      <c r="E129" s="35">
        <f t="shared" si="18"/>
        <v>0.37360000000000004</v>
      </c>
    </row>
    <row r="130" spans="2:5" x14ac:dyDescent="0.25">
      <c r="B130" s="8" t="s">
        <v>23</v>
      </c>
      <c r="C130" s="3">
        <f t="shared" si="17"/>
        <v>0.41220000000000001</v>
      </c>
      <c r="D130" s="33">
        <v>4.58E-2</v>
      </c>
      <c r="E130" s="35">
        <f t="shared" si="18"/>
        <v>0.41940000000000005</v>
      </c>
    </row>
    <row r="131" spans="2:5" x14ac:dyDescent="0.25">
      <c r="B131" s="8" t="s">
        <v>24</v>
      </c>
      <c r="C131" s="3">
        <f t="shared" si="17"/>
        <v>0.45800000000000002</v>
      </c>
      <c r="D131" s="33">
        <v>4.58E-2</v>
      </c>
      <c r="E131" s="35">
        <f t="shared" si="18"/>
        <v>0.46520000000000006</v>
      </c>
    </row>
    <row r="132" spans="2:5" x14ac:dyDescent="0.25">
      <c r="B132" s="8" t="s">
        <v>25</v>
      </c>
      <c r="C132" s="3">
        <f t="shared" si="17"/>
        <v>0.50380000000000003</v>
      </c>
      <c r="D132" s="33">
        <v>4.58E-2</v>
      </c>
      <c r="E132" s="35">
        <f t="shared" si="18"/>
        <v>0.51100000000000001</v>
      </c>
    </row>
    <row r="133" spans="2:5" ht="15.75" thickBot="1" x14ac:dyDescent="0.3">
      <c r="B133" s="11" t="s">
        <v>26</v>
      </c>
      <c r="C133" s="18">
        <f t="shared" si="17"/>
        <v>0.54959999999999998</v>
      </c>
      <c r="D133" s="12">
        <v>4.58E-2</v>
      </c>
      <c r="E133" s="19">
        <f t="shared" si="18"/>
        <v>0.55679999999999996</v>
      </c>
    </row>
    <row r="134" spans="2:5" ht="16.5" thickTop="1" thickBot="1" x14ac:dyDescent="0.3">
      <c r="B134" s="24" t="s">
        <v>1</v>
      </c>
      <c r="C134" s="10">
        <f>C133</f>
        <v>0.54959999999999998</v>
      </c>
      <c r="D134" s="17">
        <f>SUM(D122:D133)</f>
        <v>0.55679999999999996</v>
      </c>
      <c r="E134" s="15">
        <f>E133</f>
        <v>0.55679999999999996</v>
      </c>
    </row>
    <row r="135" spans="2:5" ht="15.75" thickBot="1" x14ac:dyDescent="0.3">
      <c r="D135" s="4"/>
      <c r="E135" s="1"/>
    </row>
    <row r="136" spans="2:5" ht="60" x14ac:dyDescent="0.25">
      <c r="B136" s="20" t="s">
        <v>32</v>
      </c>
      <c r="C136" s="21" t="s">
        <v>43</v>
      </c>
      <c r="D136" s="22" t="s">
        <v>35</v>
      </c>
      <c r="E136" s="23" t="s">
        <v>41</v>
      </c>
    </row>
    <row r="137" spans="2:5" x14ac:dyDescent="0.25">
      <c r="B137" s="8" t="s">
        <v>15</v>
      </c>
      <c r="C137" s="3">
        <v>3.8899999999999997E-2</v>
      </c>
      <c r="D137" s="2">
        <v>4.5999999999999999E-2</v>
      </c>
      <c r="E137" s="71">
        <f>0+D137</f>
        <v>4.5999999999999999E-2</v>
      </c>
    </row>
    <row r="138" spans="2:5" x14ac:dyDescent="0.25">
      <c r="B138" s="8" t="s">
        <v>16</v>
      </c>
      <c r="C138" s="3">
        <f>C137+0.0389</f>
        <v>7.7799999999999994E-2</v>
      </c>
      <c r="D138" s="2">
        <v>3.6999999999999998E-2</v>
      </c>
      <c r="E138" s="71">
        <f>E137+D138</f>
        <v>8.299999999999999E-2</v>
      </c>
    </row>
    <row r="139" spans="2:5" x14ac:dyDescent="0.25">
      <c r="B139" s="8" t="s">
        <v>17</v>
      </c>
      <c r="C139" s="3">
        <f t="shared" ref="C139:C148" si="19">C138+0.0389</f>
        <v>0.1167</v>
      </c>
      <c r="D139" s="2">
        <v>1.7999999999999999E-2</v>
      </c>
      <c r="E139" s="71">
        <f t="shared" ref="E139:E148" si="20">E138+D139</f>
        <v>0.10099999999999999</v>
      </c>
    </row>
    <row r="140" spans="2:5" x14ac:dyDescent="0.25">
      <c r="B140" s="8" t="s">
        <v>18</v>
      </c>
      <c r="C140" s="3">
        <f t="shared" si="19"/>
        <v>0.15559999999999999</v>
      </c>
      <c r="D140" s="2">
        <v>3.8899999999999997E-2</v>
      </c>
      <c r="E140" s="71">
        <f t="shared" si="20"/>
        <v>0.1399</v>
      </c>
    </row>
    <row r="141" spans="2:5" x14ac:dyDescent="0.25">
      <c r="B141" s="8" t="s">
        <v>19</v>
      </c>
      <c r="C141" s="3">
        <f t="shared" si="19"/>
        <v>0.19449999999999998</v>
      </c>
      <c r="D141" s="2">
        <v>4.1000000000000002E-2</v>
      </c>
      <c r="E141" s="71">
        <f t="shared" si="20"/>
        <v>0.18090000000000001</v>
      </c>
    </row>
    <row r="142" spans="2:5" x14ac:dyDescent="0.25">
      <c r="B142" s="8" t="s">
        <v>20</v>
      </c>
      <c r="C142" s="3">
        <f t="shared" si="19"/>
        <v>0.23339999999999997</v>
      </c>
      <c r="D142" s="33">
        <v>2.8000000000000001E-2</v>
      </c>
      <c r="E142" s="35">
        <f t="shared" si="20"/>
        <v>0.2089</v>
      </c>
    </row>
    <row r="143" spans="2:5" x14ac:dyDescent="0.25">
      <c r="B143" s="8" t="s">
        <v>21</v>
      </c>
      <c r="C143" s="3">
        <f t="shared" si="19"/>
        <v>0.27229999999999999</v>
      </c>
      <c r="D143" s="33">
        <v>3.8899999999999997E-2</v>
      </c>
      <c r="E143" s="35">
        <f t="shared" si="20"/>
        <v>0.24779999999999999</v>
      </c>
    </row>
    <row r="144" spans="2:5" x14ac:dyDescent="0.25">
      <c r="B144" s="8" t="s">
        <v>22</v>
      </c>
      <c r="C144" s="3">
        <f t="shared" si="19"/>
        <v>0.31119999999999998</v>
      </c>
      <c r="D144" s="33">
        <v>3.8899999999999997E-2</v>
      </c>
      <c r="E144" s="35">
        <f t="shared" si="20"/>
        <v>0.28670000000000001</v>
      </c>
    </row>
    <row r="145" spans="2:5" x14ac:dyDescent="0.25">
      <c r="B145" s="8" t="s">
        <v>23</v>
      </c>
      <c r="C145" s="3">
        <f t="shared" si="19"/>
        <v>0.35009999999999997</v>
      </c>
      <c r="D145" s="33">
        <v>3.8899999999999997E-2</v>
      </c>
      <c r="E145" s="35">
        <f t="shared" si="20"/>
        <v>0.3256</v>
      </c>
    </row>
    <row r="146" spans="2:5" x14ac:dyDescent="0.25">
      <c r="B146" s="8" t="s">
        <v>24</v>
      </c>
      <c r="C146" s="3">
        <f t="shared" si="19"/>
        <v>0.38899999999999996</v>
      </c>
      <c r="D146" s="33">
        <v>3.8899999999999997E-2</v>
      </c>
      <c r="E146" s="35">
        <f t="shared" si="20"/>
        <v>0.36449999999999999</v>
      </c>
    </row>
    <row r="147" spans="2:5" x14ac:dyDescent="0.25">
      <c r="B147" s="8" t="s">
        <v>25</v>
      </c>
      <c r="C147" s="3">
        <f t="shared" si="19"/>
        <v>0.42789999999999995</v>
      </c>
      <c r="D147" s="33">
        <v>3.8899999999999997E-2</v>
      </c>
      <c r="E147" s="35">
        <f t="shared" si="20"/>
        <v>0.40339999999999998</v>
      </c>
    </row>
    <row r="148" spans="2:5" ht="15.75" thickBot="1" x14ac:dyDescent="0.3">
      <c r="B148" s="11" t="s">
        <v>26</v>
      </c>
      <c r="C148" s="18">
        <f t="shared" si="19"/>
        <v>0.46679999999999994</v>
      </c>
      <c r="D148" s="12">
        <v>3.8899999999999997E-2</v>
      </c>
      <c r="E148" s="19">
        <f t="shared" si="20"/>
        <v>0.44229999999999997</v>
      </c>
    </row>
    <row r="149" spans="2:5" ht="16.5" thickTop="1" thickBot="1" x14ac:dyDescent="0.3">
      <c r="B149" s="9" t="s">
        <v>1</v>
      </c>
      <c r="C149" s="10">
        <f>C148</f>
        <v>0.46679999999999994</v>
      </c>
      <c r="D149" s="14">
        <f>SUM(D137:D148)</f>
        <v>0.44229999999999997</v>
      </c>
      <c r="E149" s="15">
        <f>E148</f>
        <v>0.44229999999999997</v>
      </c>
    </row>
    <row r="150" spans="2:5" ht="15.75" thickBot="1" x14ac:dyDescent="0.3">
      <c r="D150" s="4"/>
      <c r="E150" s="1"/>
    </row>
    <row r="151" spans="2:5" ht="60" x14ac:dyDescent="0.25">
      <c r="B151" s="20" t="s">
        <v>33</v>
      </c>
      <c r="C151" s="21" t="s">
        <v>43</v>
      </c>
      <c r="D151" s="22" t="s">
        <v>35</v>
      </c>
      <c r="E151" s="23" t="s">
        <v>41</v>
      </c>
    </row>
    <row r="152" spans="2:5" x14ac:dyDescent="0.25">
      <c r="B152" s="8" t="s">
        <v>15</v>
      </c>
      <c r="C152" s="3">
        <v>0.1313</v>
      </c>
      <c r="D152" s="2">
        <v>0.17699999999999999</v>
      </c>
      <c r="E152" s="71">
        <f>0+D152</f>
        <v>0.17699999999999999</v>
      </c>
    </row>
    <row r="153" spans="2:5" x14ac:dyDescent="0.25">
      <c r="B153" s="8" t="s">
        <v>16</v>
      </c>
      <c r="C153" s="3">
        <f>C152+0.1313</f>
        <v>0.2626</v>
      </c>
      <c r="D153" s="2">
        <v>0.125</v>
      </c>
      <c r="E153" s="71">
        <f>E152+D153</f>
        <v>0.30199999999999999</v>
      </c>
    </row>
    <row r="154" spans="2:5" x14ac:dyDescent="0.25">
      <c r="B154" s="8" t="s">
        <v>17</v>
      </c>
      <c r="C154" s="3">
        <f t="shared" ref="C154:C163" si="21">C153+0.1313</f>
        <v>0.39390000000000003</v>
      </c>
      <c r="D154" s="2">
        <v>0</v>
      </c>
      <c r="E154" s="71">
        <f t="shared" ref="E154:E163" si="22">E153+D154</f>
        <v>0.30199999999999999</v>
      </c>
    </row>
    <row r="155" spans="2:5" x14ac:dyDescent="0.25">
      <c r="B155" s="8" t="s">
        <v>18</v>
      </c>
      <c r="C155" s="3">
        <f t="shared" si="21"/>
        <v>0.5252</v>
      </c>
      <c r="D155" s="2">
        <v>8.9999999999999993E-3</v>
      </c>
      <c r="E155" s="71">
        <f t="shared" si="22"/>
        <v>0.311</v>
      </c>
    </row>
    <row r="156" spans="2:5" x14ac:dyDescent="0.25">
      <c r="B156" s="8" t="s">
        <v>19</v>
      </c>
      <c r="C156" s="3">
        <f t="shared" si="21"/>
        <v>0.65649999999999997</v>
      </c>
      <c r="D156" s="2">
        <v>3.1E-2</v>
      </c>
      <c r="E156" s="71">
        <f t="shared" si="22"/>
        <v>0.34199999999999997</v>
      </c>
    </row>
    <row r="157" spans="2:5" x14ac:dyDescent="0.25">
      <c r="B157" s="8" t="s">
        <v>20</v>
      </c>
      <c r="C157" s="3">
        <f t="shared" si="21"/>
        <v>0.78779999999999994</v>
      </c>
      <c r="D157" s="33">
        <v>0.151</v>
      </c>
      <c r="E157" s="35">
        <f t="shared" si="22"/>
        <v>0.49299999999999999</v>
      </c>
    </row>
    <row r="158" spans="2:5" x14ac:dyDescent="0.25">
      <c r="B158" s="8" t="s">
        <v>21</v>
      </c>
      <c r="C158" s="3">
        <f t="shared" si="21"/>
        <v>0.91909999999999992</v>
      </c>
      <c r="D158" s="33">
        <v>0.1313</v>
      </c>
      <c r="E158" s="35">
        <f t="shared" si="22"/>
        <v>0.62429999999999997</v>
      </c>
    </row>
    <row r="159" spans="2:5" x14ac:dyDescent="0.25">
      <c r="B159" s="8" t="s">
        <v>22</v>
      </c>
      <c r="C159" s="3">
        <f t="shared" si="21"/>
        <v>1.0504</v>
      </c>
      <c r="D159" s="33">
        <v>0.1313</v>
      </c>
      <c r="E159" s="35">
        <f t="shared" si="22"/>
        <v>0.75559999999999994</v>
      </c>
    </row>
    <row r="160" spans="2:5" x14ac:dyDescent="0.25">
      <c r="B160" s="8" t="s">
        <v>23</v>
      </c>
      <c r="C160" s="3">
        <f t="shared" si="21"/>
        <v>1.1817</v>
      </c>
      <c r="D160" s="33">
        <v>0.1313</v>
      </c>
      <c r="E160" s="35">
        <f t="shared" si="22"/>
        <v>0.88689999999999991</v>
      </c>
    </row>
    <row r="161" spans="2:5" x14ac:dyDescent="0.25">
      <c r="B161" s="8" t="s">
        <v>24</v>
      </c>
      <c r="C161" s="3">
        <f t="shared" si="21"/>
        <v>1.3129999999999999</v>
      </c>
      <c r="D161" s="33">
        <v>0.1313</v>
      </c>
      <c r="E161" s="35">
        <f t="shared" si="22"/>
        <v>1.0182</v>
      </c>
    </row>
    <row r="162" spans="2:5" x14ac:dyDescent="0.25">
      <c r="B162" s="8" t="s">
        <v>25</v>
      </c>
      <c r="C162" s="3">
        <f t="shared" si="21"/>
        <v>1.4442999999999999</v>
      </c>
      <c r="D162" s="33">
        <v>0.1313</v>
      </c>
      <c r="E162" s="35">
        <f t="shared" si="22"/>
        <v>1.1495</v>
      </c>
    </row>
    <row r="163" spans="2:5" ht="15.75" thickBot="1" x14ac:dyDescent="0.3">
      <c r="B163" s="11" t="s">
        <v>26</v>
      </c>
      <c r="C163" s="18">
        <f t="shared" si="21"/>
        <v>1.5755999999999999</v>
      </c>
      <c r="D163" s="12">
        <v>0.1313</v>
      </c>
      <c r="E163" s="19">
        <f t="shared" si="22"/>
        <v>1.2807999999999999</v>
      </c>
    </row>
    <row r="164" spans="2:5" ht="16.5" thickTop="1" thickBot="1" x14ac:dyDescent="0.3">
      <c r="B164" s="24" t="s">
        <v>1</v>
      </c>
      <c r="C164" s="10">
        <f>C163</f>
        <v>1.5755999999999999</v>
      </c>
      <c r="D164" s="17">
        <f>SUM(D152:D163)</f>
        <v>1.2807999999999999</v>
      </c>
      <c r="E164" s="15">
        <f>E163</f>
        <v>1.2807999999999999</v>
      </c>
    </row>
    <row r="165" spans="2:5" ht="15.75" thickBot="1" x14ac:dyDescent="0.3">
      <c r="D165" s="4"/>
      <c r="E165" s="1"/>
    </row>
    <row r="166" spans="2:5" ht="60" x14ac:dyDescent="0.25">
      <c r="B166" s="20" t="s">
        <v>34</v>
      </c>
      <c r="C166" s="21" t="s">
        <v>43</v>
      </c>
      <c r="D166" s="22" t="s">
        <v>35</v>
      </c>
      <c r="E166" s="23" t="s">
        <v>41</v>
      </c>
    </row>
    <row r="167" spans="2:5" x14ac:dyDescent="0.25">
      <c r="B167" s="8" t="s">
        <v>15</v>
      </c>
      <c r="C167" s="3">
        <v>8.8999999999999996E-2</v>
      </c>
      <c r="D167" s="2">
        <v>0.25</v>
      </c>
      <c r="E167" s="71">
        <f>0+D167</f>
        <v>0.25</v>
      </c>
    </row>
    <row r="168" spans="2:5" x14ac:dyDescent="0.25">
      <c r="B168" s="8" t="s">
        <v>16</v>
      </c>
      <c r="C168" s="3">
        <f>C167+0.089</f>
        <v>0.17799999999999999</v>
      </c>
      <c r="D168" s="2">
        <v>8.6999999999999994E-2</v>
      </c>
      <c r="E168" s="71">
        <f>E167+D168</f>
        <v>0.33699999999999997</v>
      </c>
    </row>
    <row r="169" spans="2:5" x14ac:dyDescent="0.25">
      <c r="B169" s="8" t="s">
        <v>17</v>
      </c>
      <c r="C169" s="3">
        <f t="shared" ref="C169:C178" si="23">C168+0.089</f>
        <v>0.26700000000000002</v>
      </c>
      <c r="D169" s="2">
        <v>0.154</v>
      </c>
      <c r="E169" s="71">
        <f t="shared" ref="E169:E178" si="24">E168+D169</f>
        <v>0.49099999999999999</v>
      </c>
    </row>
    <row r="170" spans="2:5" x14ac:dyDescent="0.25">
      <c r="B170" s="8" t="s">
        <v>18</v>
      </c>
      <c r="C170" s="3">
        <f t="shared" si="23"/>
        <v>0.35599999999999998</v>
      </c>
      <c r="D170" s="2">
        <v>4.4999999999999998E-2</v>
      </c>
      <c r="E170" s="71">
        <f t="shared" si="24"/>
        <v>0.53600000000000003</v>
      </c>
    </row>
    <row r="171" spans="2:5" x14ac:dyDescent="0.25">
      <c r="B171" s="8" t="s">
        <v>19</v>
      </c>
      <c r="C171" s="3">
        <f t="shared" si="23"/>
        <v>0.44499999999999995</v>
      </c>
      <c r="D171" s="2">
        <v>2.8000000000000001E-2</v>
      </c>
      <c r="E171" s="71">
        <f t="shared" si="24"/>
        <v>0.56400000000000006</v>
      </c>
    </row>
    <row r="172" spans="2:5" x14ac:dyDescent="0.25">
      <c r="B172" s="8" t="s">
        <v>20</v>
      </c>
      <c r="C172" s="3">
        <f t="shared" si="23"/>
        <v>0.53399999999999992</v>
      </c>
      <c r="D172" s="33">
        <v>0.14000000000000001</v>
      </c>
      <c r="E172" s="35">
        <f t="shared" si="24"/>
        <v>0.70400000000000007</v>
      </c>
    </row>
    <row r="173" spans="2:5" x14ac:dyDescent="0.25">
      <c r="B173" s="8" t="s">
        <v>21</v>
      </c>
      <c r="C173" s="3">
        <f t="shared" si="23"/>
        <v>0.62299999999999989</v>
      </c>
      <c r="D173" s="33">
        <v>8.8999999999999996E-2</v>
      </c>
      <c r="E173" s="35">
        <f t="shared" si="24"/>
        <v>0.79300000000000004</v>
      </c>
    </row>
    <row r="174" spans="2:5" x14ac:dyDescent="0.25">
      <c r="B174" s="30" t="s">
        <v>22</v>
      </c>
      <c r="C174" s="3">
        <f t="shared" si="23"/>
        <v>0.71199999999999986</v>
      </c>
      <c r="D174" s="33">
        <v>8.8999999999999996E-2</v>
      </c>
      <c r="E174" s="35">
        <f t="shared" si="24"/>
        <v>0.88200000000000001</v>
      </c>
    </row>
    <row r="175" spans="2:5" x14ac:dyDescent="0.25">
      <c r="B175" s="8" t="s">
        <v>23</v>
      </c>
      <c r="C175" s="3">
        <f t="shared" si="23"/>
        <v>0.80099999999999982</v>
      </c>
      <c r="D175" s="33">
        <v>8.8999999999999996E-2</v>
      </c>
      <c r="E175" s="35">
        <f t="shared" si="24"/>
        <v>0.97099999999999997</v>
      </c>
    </row>
    <row r="176" spans="2:5" x14ac:dyDescent="0.25">
      <c r="B176" s="8" t="s">
        <v>24</v>
      </c>
      <c r="C176" s="3">
        <f t="shared" si="23"/>
        <v>0.88999999999999979</v>
      </c>
      <c r="D176" s="33">
        <v>8.8999999999999996E-2</v>
      </c>
      <c r="E176" s="35">
        <f t="shared" si="24"/>
        <v>1.06</v>
      </c>
    </row>
    <row r="177" spans="2:32" x14ac:dyDescent="0.25">
      <c r="B177" s="8" t="s">
        <v>25</v>
      </c>
      <c r="C177" s="3">
        <f t="shared" si="23"/>
        <v>0.97899999999999976</v>
      </c>
      <c r="D177" s="33">
        <v>8.8999999999999996E-2</v>
      </c>
      <c r="E177" s="35">
        <f t="shared" si="24"/>
        <v>1.149</v>
      </c>
    </row>
    <row r="178" spans="2:32" ht="15.75" thickBot="1" x14ac:dyDescent="0.3">
      <c r="B178" s="11" t="s">
        <v>26</v>
      </c>
      <c r="C178" s="18">
        <f t="shared" si="23"/>
        <v>1.0679999999999998</v>
      </c>
      <c r="D178" s="12">
        <v>8.8999999999999996E-2</v>
      </c>
      <c r="E178" s="19">
        <f t="shared" si="24"/>
        <v>1.238</v>
      </c>
    </row>
    <row r="179" spans="2:32" ht="16.5" thickTop="1" thickBot="1" x14ac:dyDescent="0.3">
      <c r="B179" s="24" t="s">
        <v>1</v>
      </c>
      <c r="C179" s="10">
        <f>C178</f>
        <v>1.0679999999999998</v>
      </c>
      <c r="D179" s="17">
        <f>SUM(D167:D178)</f>
        <v>1.238</v>
      </c>
      <c r="E179" s="15">
        <f>E178</f>
        <v>1.238</v>
      </c>
    </row>
    <row r="180" spans="2:32" s="26" customFormat="1" x14ac:dyDescent="0.25">
      <c r="B180" s="6"/>
      <c r="C180" s="29"/>
      <c r="D180" s="28"/>
      <c r="E180" s="28"/>
      <c r="H180" s="1"/>
      <c r="J180" s="1"/>
      <c r="L180" s="1"/>
      <c r="N180" s="1"/>
      <c r="P180" s="1"/>
      <c r="R180" s="1"/>
      <c r="T180" s="1"/>
      <c r="V180" s="1"/>
      <c r="X180" s="1"/>
      <c r="Z180" s="1"/>
      <c r="AB180" s="1"/>
      <c r="AC180" s="1"/>
      <c r="AF180" s="1"/>
    </row>
    <row r="181" spans="2:32" ht="15.75" thickBot="1" x14ac:dyDescent="0.3">
      <c r="D181" s="4"/>
      <c r="E181" s="1"/>
    </row>
    <row r="182" spans="2:32" ht="60" x14ac:dyDescent="0.25">
      <c r="B182" s="20" t="s">
        <v>36</v>
      </c>
      <c r="C182" s="21" t="s">
        <v>43</v>
      </c>
      <c r="D182" s="22" t="s">
        <v>35</v>
      </c>
      <c r="E182" s="23" t="s">
        <v>41</v>
      </c>
    </row>
    <row r="183" spans="2:32" x14ac:dyDescent="0.25">
      <c r="B183" s="8" t="s">
        <v>15</v>
      </c>
      <c r="C183" s="3">
        <v>0.1696</v>
      </c>
      <c r="D183" s="2">
        <v>0.17299999999999999</v>
      </c>
      <c r="E183" s="71">
        <f>0+D183</f>
        <v>0.17299999999999999</v>
      </c>
    </row>
    <row r="184" spans="2:32" x14ac:dyDescent="0.25">
      <c r="B184" s="8" t="s">
        <v>16</v>
      </c>
      <c r="C184" s="3">
        <f>C183+0.1696</f>
        <v>0.3392</v>
      </c>
      <c r="D184" s="2">
        <v>3.9E-2</v>
      </c>
      <c r="E184" s="71">
        <f>E183+D184</f>
        <v>0.21199999999999999</v>
      </c>
    </row>
    <row r="185" spans="2:32" x14ac:dyDescent="0.25">
      <c r="B185" s="8" t="s">
        <v>17</v>
      </c>
      <c r="C185" s="3">
        <f t="shared" ref="C185:C193" si="25">C184+0.1696</f>
        <v>0.50880000000000003</v>
      </c>
      <c r="D185" s="2">
        <v>2.5000000000000001E-2</v>
      </c>
      <c r="E185" s="71">
        <f t="shared" ref="E185:E194" si="26">E184+D185</f>
        <v>0.23699999999999999</v>
      </c>
    </row>
    <row r="186" spans="2:32" x14ac:dyDescent="0.25">
      <c r="B186" s="8" t="s">
        <v>18</v>
      </c>
      <c r="C186" s="3">
        <f t="shared" si="25"/>
        <v>0.6784</v>
      </c>
      <c r="D186" s="2">
        <v>3.4000000000000002E-2</v>
      </c>
      <c r="E186" s="71">
        <f t="shared" si="26"/>
        <v>0.27100000000000002</v>
      </c>
    </row>
    <row r="187" spans="2:32" x14ac:dyDescent="0.25">
      <c r="B187" s="8" t="s">
        <v>19</v>
      </c>
      <c r="C187" s="3">
        <f t="shared" si="25"/>
        <v>0.84799999999999998</v>
      </c>
      <c r="D187" s="2">
        <v>0.157</v>
      </c>
      <c r="E187" s="71">
        <f t="shared" si="26"/>
        <v>0.42800000000000005</v>
      </c>
    </row>
    <row r="188" spans="2:32" x14ac:dyDescent="0.25">
      <c r="B188" s="8" t="s">
        <v>20</v>
      </c>
      <c r="C188" s="3">
        <f t="shared" si="25"/>
        <v>1.0176000000000001</v>
      </c>
      <c r="D188" s="33">
        <v>8.2000000000000003E-2</v>
      </c>
      <c r="E188" s="35">
        <f t="shared" si="26"/>
        <v>0.51</v>
      </c>
    </row>
    <row r="189" spans="2:32" x14ac:dyDescent="0.25">
      <c r="B189" s="8" t="s">
        <v>21</v>
      </c>
      <c r="C189" s="3">
        <f t="shared" si="25"/>
        <v>1.1872</v>
      </c>
      <c r="D189" s="33">
        <v>0.1696</v>
      </c>
      <c r="E189" s="35">
        <f t="shared" si="26"/>
        <v>0.67959999999999998</v>
      </c>
    </row>
    <row r="190" spans="2:32" x14ac:dyDescent="0.25">
      <c r="B190" s="30" t="s">
        <v>22</v>
      </c>
      <c r="C190" s="3">
        <f t="shared" si="25"/>
        <v>1.3568</v>
      </c>
      <c r="D190" s="33">
        <v>0.1696</v>
      </c>
      <c r="E190" s="35">
        <f t="shared" si="26"/>
        <v>0.84919999999999995</v>
      </c>
    </row>
    <row r="191" spans="2:32" x14ac:dyDescent="0.25">
      <c r="B191" s="8" t="s">
        <v>23</v>
      </c>
      <c r="C191" s="3">
        <f t="shared" si="25"/>
        <v>1.5264</v>
      </c>
      <c r="D191" s="33">
        <v>0.1696</v>
      </c>
      <c r="E191" s="35">
        <f t="shared" si="26"/>
        <v>1.0187999999999999</v>
      </c>
    </row>
    <row r="192" spans="2:32" x14ac:dyDescent="0.25">
      <c r="B192" s="8" t="s">
        <v>24</v>
      </c>
      <c r="C192" s="3">
        <f t="shared" si="25"/>
        <v>1.696</v>
      </c>
      <c r="D192" s="33">
        <v>0.1696</v>
      </c>
      <c r="E192" s="35">
        <f t="shared" si="26"/>
        <v>1.1883999999999999</v>
      </c>
    </row>
    <row r="193" spans="2:32" x14ac:dyDescent="0.25">
      <c r="B193" s="8" t="s">
        <v>25</v>
      </c>
      <c r="C193" s="3">
        <f t="shared" si="25"/>
        <v>1.8655999999999999</v>
      </c>
      <c r="D193" s="33">
        <v>0.1696</v>
      </c>
      <c r="E193" s="35">
        <f t="shared" si="26"/>
        <v>1.3579999999999999</v>
      </c>
    </row>
    <row r="194" spans="2:32" ht="15.75" thickBot="1" x14ac:dyDescent="0.3">
      <c r="B194" s="11" t="s">
        <v>26</v>
      </c>
      <c r="C194" s="18">
        <f t="shared" ref="C194" si="27">C193+0.17</f>
        <v>2.0356000000000001</v>
      </c>
      <c r="D194" s="12">
        <v>0.17030000000000001</v>
      </c>
      <c r="E194" s="19">
        <f t="shared" si="26"/>
        <v>1.5282999999999998</v>
      </c>
    </row>
    <row r="195" spans="2:32" ht="16.5" thickTop="1" thickBot="1" x14ac:dyDescent="0.3">
      <c r="B195" s="24" t="s">
        <v>1</v>
      </c>
      <c r="C195" s="10">
        <f>C194</f>
        <v>2.0356000000000001</v>
      </c>
      <c r="D195" s="17">
        <f>SUM(D183:D194)</f>
        <v>1.5282999999999998</v>
      </c>
      <c r="E195" s="15">
        <f>E194</f>
        <v>1.5282999999999998</v>
      </c>
    </row>
    <row r="196" spans="2:32" s="26" customFormat="1" x14ac:dyDescent="0.25">
      <c r="B196" s="6"/>
      <c r="C196" s="27"/>
      <c r="D196" s="28"/>
      <c r="E196" s="28"/>
      <c r="H196" s="1"/>
      <c r="J196" s="1"/>
      <c r="L196" s="1"/>
      <c r="N196" s="1"/>
      <c r="P196" s="1"/>
      <c r="R196" s="1"/>
      <c r="T196" s="1"/>
      <c r="V196" s="1"/>
      <c r="X196" s="1"/>
      <c r="Z196" s="1"/>
      <c r="AB196" s="1"/>
      <c r="AC196" s="1"/>
      <c r="AF196" s="1"/>
    </row>
    <row r="197" spans="2:32" ht="15.75" thickBot="1" x14ac:dyDescent="0.3">
      <c r="D197" s="4"/>
      <c r="E197" s="1"/>
    </row>
    <row r="198" spans="2:32" ht="60" x14ac:dyDescent="0.25">
      <c r="B198" s="20" t="s">
        <v>37</v>
      </c>
      <c r="C198" s="21" t="s">
        <v>43</v>
      </c>
      <c r="D198" s="22" t="s">
        <v>35</v>
      </c>
      <c r="E198" s="23" t="s">
        <v>41</v>
      </c>
    </row>
    <row r="199" spans="2:32" x14ac:dyDescent="0.25">
      <c r="B199" s="8" t="s">
        <v>15</v>
      </c>
      <c r="C199" s="3">
        <v>3.3000000000000002E-2</v>
      </c>
      <c r="D199" s="2">
        <v>0.156</v>
      </c>
      <c r="E199" s="71">
        <f>0+D199</f>
        <v>0.156</v>
      </c>
    </row>
    <row r="200" spans="2:32" x14ac:dyDescent="0.25">
      <c r="B200" s="8" t="s">
        <v>16</v>
      </c>
      <c r="C200" s="3">
        <f>C199+0.0326</f>
        <v>6.5599999999999992E-2</v>
      </c>
      <c r="D200" s="2">
        <v>0.02</v>
      </c>
      <c r="E200" s="71">
        <f>E199+D200</f>
        <v>0.17599999999999999</v>
      </c>
    </row>
    <row r="201" spans="2:32" x14ac:dyDescent="0.25">
      <c r="B201" s="8" t="s">
        <v>17</v>
      </c>
      <c r="C201" s="3">
        <f t="shared" ref="C201:C210" si="28">C200+0.0326</f>
        <v>9.8199999999999982E-2</v>
      </c>
      <c r="D201" s="2">
        <v>0.01</v>
      </c>
      <c r="E201" s="71">
        <f t="shared" ref="E201:E210" si="29">E200+D201</f>
        <v>0.186</v>
      </c>
    </row>
    <row r="202" spans="2:32" x14ac:dyDescent="0.25">
      <c r="B202" s="8" t="s">
        <v>18</v>
      </c>
      <c r="C202" s="3">
        <f t="shared" si="28"/>
        <v>0.13079999999999997</v>
      </c>
      <c r="D202" s="2">
        <v>8.9999999999999993E-3</v>
      </c>
      <c r="E202" s="71">
        <f t="shared" si="29"/>
        <v>0.19500000000000001</v>
      </c>
    </row>
    <row r="203" spans="2:32" x14ac:dyDescent="0.25">
      <c r="B203" s="8" t="s">
        <v>19</v>
      </c>
      <c r="C203" s="3">
        <f t="shared" si="28"/>
        <v>0.16339999999999996</v>
      </c>
      <c r="D203" s="2">
        <v>3.5000000000000003E-2</v>
      </c>
      <c r="E203" s="71">
        <f t="shared" si="29"/>
        <v>0.23</v>
      </c>
    </row>
    <row r="204" spans="2:32" x14ac:dyDescent="0.25">
      <c r="B204" s="8" t="s">
        <v>20</v>
      </c>
      <c r="C204" s="3">
        <f t="shared" si="28"/>
        <v>0.19599999999999995</v>
      </c>
      <c r="D204" s="33">
        <v>8.3000000000000004E-2</v>
      </c>
      <c r="E204" s="35">
        <f t="shared" si="29"/>
        <v>0.313</v>
      </c>
    </row>
    <row r="205" spans="2:32" x14ac:dyDescent="0.25">
      <c r="B205" s="8" t="s">
        <v>21</v>
      </c>
      <c r="C205" s="3">
        <f t="shared" si="28"/>
        <v>0.22859999999999994</v>
      </c>
      <c r="D205" s="33">
        <v>3.2599999999999997E-2</v>
      </c>
      <c r="E205" s="35">
        <f t="shared" si="29"/>
        <v>0.34560000000000002</v>
      </c>
    </row>
    <row r="206" spans="2:32" x14ac:dyDescent="0.25">
      <c r="B206" s="8" t="s">
        <v>22</v>
      </c>
      <c r="C206" s="3">
        <f t="shared" si="28"/>
        <v>0.26119999999999993</v>
      </c>
      <c r="D206" s="33">
        <v>3.2599999999999997E-2</v>
      </c>
      <c r="E206" s="35">
        <f t="shared" si="29"/>
        <v>0.37820000000000004</v>
      </c>
    </row>
    <row r="207" spans="2:32" x14ac:dyDescent="0.25">
      <c r="B207" s="8" t="s">
        <v>23</v>
      </c>
      <c r="C207" s="3">
        <f t="shared" si="28"/>
        <v>0.29379999999999995</v>
      </c>
      <c r="D207" s="33">
        <v>3.2599999999999997E-2</v>
      </c>
      <c r="E207" s="35">
        <f t="shared" si="29"/>
        <v>0.41080000000000005</v>
      </c>
    </row>
    <row r="208" spans="2:32" x14ac:dyDescent="0.25">
      <c r="B208" s="8" t="s">
        <v>24</v>
      </c>
      <c r="C208" s="3">
        <f t="shared" si="28"/>
        <v>0.32639999999999997</v>
      </c>
      <c r="D208" s="33">
        <v>3.2599999999999997E-2</v>
      </c>
      <c r="E208" s="35">
        <f t="shared" si="29"/>
        <v>0.44340000000000007</v>
      </c>
    </row>
    <row r="209" spans="2:32" x14ac:dyDescent="0.25">
      <c r="B209" s="8" t="s">
        <v>25</v>
      </c>
      <c r="C209" s="3">
        <f t="shared" si="28"/>
        <v>0.35899999999999999</v>
      </c>
      <c r="D209" s="33">
        <v>3.2599999999999997E-2</v>
      </c>
      <c r="E209" s="35">
        <f t="shared" si="29"/>
        <v>0.47600000000000009</v>
      </c>
    </row>
    <row r="210" spans="2:32" ht="15.75" thickBot="1" x14ac:dyDescent="0.3">
      <c r="B210" s="11" t="s">
        <v>26</v>
      </c>
      <c r="C210" s="18">
        <f t="shared" si="28"/>
        <v>0.3916</v>
      </c>
      <c r="D210" s="12">
        <v>3.3000000000000002E-2</v>
      </c>
      <c r="E210" s="19">
        <f t="shared" si="29"/>
        <v>0.50900000000000012</v>
      </c>
    </row>
    <row r="211" spans="2:32" ht="16.5" thickTop="1" thickBot="1" x14ac:dyDescent="0.3">
      <c r="B211" s="24" t="s">
        <v>1</v>
      </c>
      <c r="C211" s="10">
        <f>C210</f>
        <v>0.3916</v>
      </c>
      <c r="D211" s="17">
        <f>SUM(D199:D210)</f>
        <v>0.50900000000000012</v>
      </c>
      <c r="E211" s="15">
        <f>E210</f>
        <v>0.50900000000000012</v>
      </c>
    </row>
    <row r="212" spans="2:32" x14ac:dyDescent="0.25">
      <c r="D212" s="4"/>
      <c r="E212" s="1"/>
    </row>
    <row r="213" spans="2:32" s="32" customFormat="1" ht="15.75" thickBot="1" x14ac:dyDescent="0.3">
      <c r="B213" s="6"/>
      <c r="C213" s="1"/>
      <c r="E213" s="1"/>
      <c r="F213" s="1"/>
      <c r="H213" s="1"/>
      <c r="J213" s="1"/>
      <c r="L213" s="1"/>
      <c r="N213" s="1"/>
      <c r="P213" s="1"/>
      <c r="R213" s="1"/>
      <c r="T213" s="1"/>
      <c r="V213" s="1"/>
      <c r="X213" s="1"/>
      <c r="Z213" s="1"/>
      <c r="AB213" s="1"/>
      <c r="AC213" s="1"/>
      <c r="AF213" s="1"/>
    </row>
    <row r="214" spans="2:32" ht="60" x14ac:dyDescent="0.25">
      <c r="B214" s="20" t="s">
        <v>38</v>
      </c>
      <c r="C214" s="21" t="s">
        <v>43</v>
      </c>
      <c r="D214" s="22" t="s">
        <v>35</v>
      </c>
      <c r="E214" s="23" t="s">
        <v>41</v>
      </c>
    </row>
    <row r="215" spans="2:32" x14ac:dyDescent="0.25">
      <c r="B215" s="8" t="s">
        <v>15</v>
      </c>
      <c r="C215" s="3">
        <v>7.3899999999999993E-2</v>
      </c>
      <c r="D215" s="2">
        <v>0.08</v>
      </c>
      <c r="E215" s="71">
        <f>0+D215</f>
        <v>0.08</v>
      </c>
    </row>
    <row r="216" spans="2:32" x14ac:dyDescent="0.25">
      <c r="B216" s="8" t="s">
        <v>16</v>
      </c>
      <c r="C216" s="3">
        <f>C215+0.0739</f>
        <v>0.14779999999999999</v>
      </c>
      <c r="D216" s="2">
        <v>3.5000000000000003E-2</v>
      </c>
      <c r="E216" s="71">
        <f>E215+D216</f>
        <v>0.115</v>
      </c>
    </row>
    <row r="217" spans="2:32" x14ac:dyDescent="0.25">
      <c r="B217" s="8" t="s">
        <v>17</v>
      </c>
      <c r="C217" s="3">
        <f t="shared" ref="C217:C226" si="30">C216+0.0739</f>
        <v>0.22169999999999998</v>
      </c>
      <c r="D217" s="2">
        <v>0.02</v>
      </c>
      <c r="E217" s="71">
        <f t="shared" ref="E217:E226" si="31">E216+D217</f>
        <v>0.13500000000000001</v>
      </c>
    </row>
    <row r="218" spans="2:32" x14ac:dyDescent="0.25">
      <c r="B218" s="8" t="s">
        <v>18</v>
      </c>
      <c r="C218" s="3">
        <f t="shared" si="30"/>
        <v>0.29559999999999997</v>
      </c>
      <c r="D218" s="2">
        <v>4.4999999999999998E-2</v>
      </c>
      <c r="E218" s="71">
        <f t="shared" si="31"/>
        <v>0.18</v>
      </c>
    </row>
    <row r="219" spans="2:32" x14ac:dyDescent="0.25">
      <c r="B219" s="8" t="s">
        <v>19</v>
      </c>
      <c r="C219" s="3">
        <f t="shared" si="30"/>
        <v>0.36949999999999994</v>
      </c>
      <c r="D219" s="2">
        <v>5.6000000000000001E-2</v>
      </c>
      <c r="E219" s="71">
        <f t="shared" si="31"/>
        <v>0.23599999999999999</v>
      </c>
    </row>
    <row r="220" spans="2:32" x14ac:dyDescent="0.25">
      <c r="B220" s="8" t="s">
        <v>20</v>
      </c>
      <c r="C220" s="3">
        <f t="shared" si="30"/>
        <v>0.44339999999999991</v>
      </c>
      <c r="D220" s="33">
        <v>0.17100000000000001</v>
      </c>
      <c r="E220" s="35">
        <f t="shared" si="31"/>
        <v>0.40700000000000003</v>
      </c>
    </row>
    <row r="221" spans="2:32" x14ac:dyDescent="0.25">
      <c r="B221" s="8" t="s">
        <v>21</v>
      </c>
      <c r="C221" s="3">
        <f t="shared" si="30"/>
        <v>0.51729999999999987</v>
      </c>
      <c r="D221" s="33">
        <v>7.3899999999999993E-2</v>
      </c>
      <c r="E221" s="35">
        <f t="shared" si="31"/>
        <v>0.48089999999999999</v>
      </c>
    </row>
    <row r="222" spans="2:32" x14ac:dyDescent="0.25">
      <c r="B222" s="8" t="s">
        <v>22</v>
      </c>
      <c r="C222" s="3">
        <f t="shared" si="30"/>
        <v>0.59119999999999984</v>
      </c>
      <c r="D222" s="33">
        <v>7.3899999999999993E-2</v>
      </c>
      <c r="E222" s="35">
        <f t="shared" si="31"/>
        <v>0.55479999999999996</v>
      </c>
    </row>
    <row r="223" spans="2:32" x14ac:dyDescent="0.25">
      <c r="B223" s="8" t="s">
        <v>23</v>
      </c>
      <c r="C223" s="3">
        <f t="shared" si="30"/>
        <v>0.6650999999999998</v>
      </c>
      <c r="D223" s="33">
        <v>7.3899999999999993E-2</v>
      </c>
      <c r="E223" s="35">
        <f t="shared" si="31"/>
        <v>0.62869999999999993</v>
      </c>
    </row>
    <row r="224" spans="2:32" x14ac:dyDescent="0.25">
      <c r="B224" s="8" t="s">
        <v>24</v>
      </c>
      <c r="C224" s="3">
        <f t="shared" si="30"/>
        <v>0.73899999999999977</v>
      </c>
      <c r="D224" s="33">
        <v>7.3899999999999993E-2</v>
      </c>
      <c r="E224" s="35">
        <f t="shared" si="31"/>
        <v>0.70259999999999989</v>
      </c>
    </row>
    <row r="225" spans="2:5" x14ac:dyDescent="0.25">
      <c r="B225" s="8" t="s">
        <v>25</v>
      </c>
      <c r="C225" s="3">
        <f t="shared" si="30"/>
        <v>0.81289999999999973</v>
      </c>
      <c r="D225" s="33">
        <v>7.3899999999999993E-2</v>
      </c>
      <c r="E225" s="35">
        <f t="shared" si="31"/>
        <v>0.77649999999999986</v>
      </c>
    </row>
    <row r="226" spans="2:5" ht="15.75" thickBot="1" x14ac:dyDescent="0.3">
      <c r="B226" s="11" t="s">
        <v>26</v>
      </c>
      <c r="C226" s="18">
        <f t="shared" si="30"/>
        <v>0.8867999999999997</v>
      </c>
      <c r="D226" s="12">
        <v>7.3899999999999993E-2</v>
      </c>
      <c r="E226" s="19">
        <f t="shared" si="31"/>
        <v>0.85039999999999982</v>
      </c>
    </row>
    <row r="227" spans="2:5" ht="16.5" thickTop="1" thickBot="1" x14ac:dyDescent="0.3">
      <c r="B227" s="24" t="s">
        <v>1</v>
      </c>
      <c r="C227" s="10">
        <f>C226</f>
        <v>0.8867999999999997</v>
      </c>
      <c r="D227" s="17">
        <f>SUM(D215:D226)</f>
        <v>0.85039999999999982</v>
      </c>
      <c r="E227" s="15">
        <f>E226</f>
        <v>0.85039999999999982</v>
      </c>
    </row>
    <row r="228" spans="2:5" ht="15.75" thickBot="1" x14ac:dyDescent="0.3">
      <c r="D228" s="4"/>
      <c r="E228" s="1"/>
    </row>
    <row r="229" spans="2:5" ht="60" x14ac:dyDescent="0.25">
      <c r="B229" s="20" t="s">
        <v>39</v>
      </c>
      <c r="C229" s="21" t="s">
        <v>69</v>
      </c>
      <c r="D229" s="22" t="s">
        <v>35</v>
      </c>
      <c r="E229" s="23" t="s">
        <v>41</v>
      </c>
    </row>
    <row r="230" spans="2:5" x14ac:dyDescent="0.25">
      <c r="B230" s="8" t="s">
        <v>15</v>
      </c>
      <c r="C230" s="7">
        <v>1.0920000000000001</v>
      </c>
      <c r="D230" s="2">
        <v>1.752</v>
      </c>
      <c r="E230" s="68">
        <f>0+D230</f>
        <v>1.752</v>
      </c>
    </row>
    <row r="231" spans="2:5" x14ac:dyDescent="0.25">
      <c r="B231" s="8" t="s">
        <v>16</v>
      </c>
      <c r="C231" s="7">
        <f>C230+1.092</f>
        <v>2.1840000000000002</v>
      </c>
      <c r="D231" s="2">
        <v>0.90200000000000002</v>
      </c>
      <c r="E231" s="68">
        <f>E230+D231</f>
        <v>2.6539999999999999</v>
      </c>
    </row>
    <row r="232" spans="2:5" x14ac:dyDescent="0.25">
      <c r="B232" s="8" t="s">
        <v>17</v>
      </c>
      <c r="C232" s="7">
        <f>C231+1.091</f>
        <v>3.2750000000000004</v>
      </c>
      <c r="D232" s="2">
        <v>0.38</v>
      </c>
      <c r="E232" s="68">
        <f t="shared" ref="E232:E241" si="32">E231+D232</f>
        <v>3.0339999999999998</v>
      </c>
    </row>
    <row r="233" spans="2:5" x14ac:dyDescent="0.25">
      <c r="B233" s="8" t="s">
        <v>18</v>
      </c>
      <c r="C233" s="7">
        <f>C232+1.09+1.532</f>
        <v>5.8970000000000002</v>
      </c>
      <c r="D233" s="2">
        <v>0.54200000000000004</v>
      </c>
      <c r="E233" s="68">
        <f t="shared" si="32"/>
        <v>3.5759999999999996</v>
      </c>
    </row>
    <row r="234" spans="2:5" x14ac:dyDescent="0.25">
      <c r="B234" s="8" t="s">
        <v>19</v>
      </c>
      <c r="C234" s="7">
        <f>C233+1.09</f>
        <v>6.9870000000000001</v>
      </c>
      <c r="D234" s="2">
        <v>0.90400000000000003</v>
      </c>
      <c r="E234" s="68">
        <f t="shared" si="32"/>
        <v>4.4799999999999995</v>
      </c>
    </row>
    <row r="235" spans="2:5" x14ac:dyDescent="0.25">
      <c r="B235" s="30" t="s">
        <v>71</v>
      </c>
      <c r="C235" s="7">
        <f>C234+1.091+0.782</f>
        <v>8.86</v>
      </c>
      <c r="D235" s="33">
        <v>1.863</v>
      </c>
      <c r="E235" s="34">
        <f t="shared" si="32"/>
        <v>6.343</v>
      </c>
    </row>
    <row r="236" spans="2:5" x14ac:dyDescent="0.25">
      <c r="B236" s="30" t="s">
        <v>72</v>
      </c>
      <c r="C236" s="7">
        <f>C235+1.09+0.75</f>
        <v>10.7</v>
      </c>
      <c r="D236" s="33">
        <v>1.3460000000000001</v>
      </c>
      <c r="E236" s="34">
        <f t="shared" si="32"/>
        <v>7.6890000000000001</v>
      </c>
    </row>
    <row r="237" spans="2:5" x14ac:dyDescent="0.25">
      <c r="B237" s="8" t="s">
        <v>22</v>
      </c>
      <c r="C237" s="7">
        <f t="shared" ref="C237:C240" si="33">C236+1.09</f>
        <v>11.79</v>
      </c>
      <c r="D237" s="33">
        <v>1.3460000000000001</v>
      </c>
      <c r="E237" s="34">
        <f t="shared" si="32"/>
        <v>9.0350000000000001</v>
      </c>
    </row>
    <row r="238" spans="2:5" x14ac:dyDescent="0.25">
      <c r="B238" s="8" t="s">
        <v>23</v>
      </c>
      <c r="C238" s="7">
        <f t="shared" si="33"/>
        <v>12.879999999999999</v>
      </c>
      <c r="D238" s="33">
        <v>1.3460000000000001</v>
      </c>
      <c r="E238" s="34">
        <f t="shared" si="32"/>
        <v>10.381</v>
      </c>
    </row>
    <row r="239" spans="2:5" x14ac:dyDescent="0.25">
      <c r="B239" s="30" t="s">
        <v>24</v>
      </c>
      <c r="C239" s="7">
        <f t="shared" si="33"/>
        <v>13.969999999999999</v>
      </c>
      <c r="D239" s="33">
        <v>1.3460000000000001</v>
      </c>
      <c r="E239" s="34">
        <f t="shared" si="32"/>
        <v>11.727</v>
      </c>
    </row>
    <row r="240" spans="2:5" x14ac:dyDescent="0.25">
      <c r="B240" s="30" t="s">
        <v>25</v>
      </c>
      <c r="C240" s="7">
        <f t="shared" si="33"/>
        <v>15.059999999999999</v>
      </c>
      <c r="D240" s="33">
        <v>1.3460000000000001</v>
      </c>
      <c r="E240" s="34">
        <f t="shared" si="32"/>
        <v>13.073</v>
      </c>
    </row>
    <row r="241" spans="2:5" ht="15.75" thickBot="1" x14ac:dyDescent="0.3">
      <c r="B241" s="11" t="s">
        <v>26</v>
      </c>
      <c r="C241" s="18">
        <f>C240+1.092</f>
        <v>16.151999999999997</v>
      </c>
      <c r="D241" s="12">
        <v>1.3460000000000001</v>
      </c>
      <c r="E241" s="13">
        <f t="shared" si="32"/>
        <v>14.419</v>
      </c>
    </row>
    <row r="242" spans="2:5" ht="16.5" thickTop="1" thickBot="1" x14ac:dyDescent="0.3">
      <c r="B242" s="9" t="s">
        <v>1</v>
      </c>
      <c r="C242" s="10">
        <f>C241</f>
        <v>16.151999999999997</v>
      </c>
      <c r="D242" s="14">
        <f>SUM(D230:D241)</f>
        <v>14.419</v>
      </c>
      <c r="E242" s="15">
        <f>E241</f>
        <v>14.419</v>
      </c>
    </row>
    <row r="243" spans="2:5" x14ac:dyDescent="0.25">
      <c r="B243" s="95" t="s">
        <v>73</v>
      </c>
      <c r="C243" s="95"/>
      <c r="D243" s="62"/>
    </row>
    <row r="244" spans="2:5" x14ac:dyDescent="0.25">
      <c r="B244" s="31" t="s">
        <v>42</v>
      </c>
    </row>
  </sheetData>
  <mergeCells count="3">
    <mergeCell ref="B243:C243"/>
    <mergeCell ref="E1:P1"/>
    <mergeCell ref="C1:D1"/>
  </mergeCells>
  <phoneticPr fontId="4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Est. vs Act. by Craft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Lori L</dc:creator>
  <cp:lastModifiedBy>Jones, Lori L</cp:lastModifiedBy>
  <cp:lastPrinted>2022-06-13T15:55:28Z</cp:lastPrinted>
  <dcterms:created xsi:type="dcterms:W3CDTF">2022-06-13T11:29:27Z</dcterms:created>
  <dcterms:modified xsi:type="dcterms:W3CDTF">2023-06-27T16:57:40Z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